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GROUPS\BR_SC_JGS_WAU_VENDAS_QUADROS_ELETRICOS\BESS\PROPOSTAS ESS\PROPOSTAS\2024\FB0324001 - CEMIG (MICRORREDE)\3. Documentos da Licitação\DOCUMENTAÇÃO DA PROPOSTA\3 PROPOSTA COMERCIAL\"/>
    </mc:Choice>
  </mc:AlternateContent>
  <xr:revisionPtr revIDLastSave="0" documentId="13_ncr:1_{306E5A03-302D-4116-B3DA-ED72EACF280E}" xr6:coauthVersionLast="47" xr6:coauthVersionMax="47" xr10:uidLastSave="{00000000-0000-0000-0000-000000000000}"/>
  <bookViews>
    <workbookView xWindow="28680" yWindow="-120" windowWidth="29040" windowHeight="15720" tabRatio="719" activeTab="3" xr2:uid="{4E1BB626-FEE0-429D-96F7-810A4E683BEA}"/>
  </bookViews>
  <sheets>
    <sheet name="Instruções" sheetId="7" r:id="rId1"/>
    <sheet name="Precificação" sheetId="1" r:id="rId2"/>
    <sheet name="Eventos" sheetId="2" r:id="rId3"/>
    <sheet name="Sobressalentes recomendados" sheetId="6" r:id="rId4"/>
    <sheet name="Totalizadora" sheetId="4" r:id="rId5"/>
  </sheets>
  <definedNames>
    <definedName name="Antecipacao">Totalizadora!$E$20</definedName>
    <definedName name="Retencao_CAP">Totalizadora!$E$12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7" i="2" l="1"/>
  <c r="H86" i="2"/>
  <c r="H85" i="2"/>
  <c r="H83" i="2"/>
  <c r="H82" i="2"/>
  <c r="H81" i="2"/>
  <c r="H80" i="2"/>
  <c r="H79" i="2"/>
  <c r="H78" i="2"/>
  <c r="H77" i="2"/>
  <c r="H76" i="2"/>
  <c r="H75" i="2"/>
  <c r="H74" i="2"/>
  <c r="G150" i="2"/>
  <c r="G151" i="2"/>
  <c r="G152" i="2"/>
  <c r="G153" i="2"/>
  <c r="G154" i="2"/>
  <c r="G155" i="2"/>
  <c r="G156" i="2"/>
  <c r="G149" i="2"/>
  <c r="G162" i="2"/>
  <c r="G163" i="2"/>
  <c r="G164" i="2"/>
  <c r="G165" i="2"/>
  <c r="G166" i="2"/>
  <c r="G167" i="2"/>
  <c r="G168" i="2"/>
  <c r="G161" i="2"/>
  <c r="D162" i="2"/>
  <c r="D163" i="2"/>
  <c r="D164" i="2"/>
  <c r="D165" i="2"/>
  <c r="D166" i="2"/>
  <c r="D167" i="2"/>
  <c r="D168" i="2"/>
  <c r="D150" i="2"/>
  <c r="D151" i="2"/>
  <c r="D152" i="2"/>
  <c r="D153" i="2"/>
  <c r="D154" i="2"/>
  <c r="D155" i="2"/>
  <c r="D156" i="2"/>
  <c r="G3" i="6"/>
  <c r="G4" i="6"/>
  <c r="G5" i="6"/>
  <c r="G6" i="6"/>
  <c r="G2" i="6"/>
  <c r="D6" i="6"/>
  <c r="D4" i="6"/>
  <c r="D2" i="6"/>
  <c r="G3" i="1"/>
  <c r="G4" i="1"/>
  <c r="G5" i="1"/>
  <c r="G6" i="1"/>
  <c r="I6" i="4" s="1"/>
  <c r="G2" i="1"/>
  <c r="E6" i="1"/>
  <c r="F6" i="2" s="1"/>
  <c r="E4" i="1"/>
  <c r="E4" i="4" s="1"/>
  <c r="E2" i="1"/>
  <c r="I3" i="4"/>
  <c r="I4" i="4"/>
  <c r="I5" i="4"/>
  <c r="I2" i="4"/>
  <c r="E2" i="4"/>
  <c r="H3" i="2"/>
  <c r="H4" i="2"/>
  <c r="H5" i="2"/>
  <c r="H2" i="2"/>
  <c r="F2" i="2"/>
  <c r="F4" i="2" l="1"/>
  <c r="H6" i="2"/>
  <c r="E6" i="4"/>
  <c r="H156" i="2" l="1"/>
  <c r="H155" i="2"/>
  <c r="H154" i="2"/>
  <c r="H153" i="2"/>
  <c r="H152" i="2"/>
  <c r="H149" i="2"/>
  <c r="H151" i="2"/>
  <c r="H150" i="2"/>
  <c r="H138" i="2"/>
  <c r="H126" i="2"/>
  <c r="H111" i="2"/>
  <c r="H108" i="2"/>
  <c r="H64" i="2"/>
  <c r="H25" i="2"/>
  <c r="H139" i="2"/>
  <c r="H104" i="2"/>
  <c r="H65" i="2"/>
  <c r="H44" i="2"/>
  <c r="H69" i="2"/>
  <c r="H128" i="2"/>
  <c r="H49" i="2"/>
  <c r="H140" i="2"/>
  <c r="H105" i="2"/>
  <c r="H66" i="2"/>
  <c r="H141" i="2"/>
  <c r="H106" i="2"/>
  <c r="H109" i="2"/>
  <c r="H63" i="2"/>
  <c r="H24" i="2"/>
  <c r="H137" i="2"/>
  <c r="H112" i="2"/>
  <c r="H33" i="2"/>
  <c r="H23" i="2"/>
  <c r="H26" i="2"/>
  <c r="H129" i="2"/>
  <c r="H57" i="2"/>
  <c r="H31" i="2"/>
  <c r="H22" i="2"/>
  <c r="H51" i="2"/>
  <c r="H130" i="2"/>
  <c r="H54" i="2"/>
  <c r="H30" i="2"/>
  <c r="H18" i="2"/>
  <c r="H55" i="2"/>
  <c r="H38" i="2"/>
  <c r="H19" i="2"/>
  <c r="H147" i="2"/>
  <c r="H133" i="2"/>
  <c r="H113" i="2"/>
  <c r="H107" i="2"/>
  <c r="H53" i="2"/>
  <c r="H37" i="2"/>
  <c r="H28" i="2"/>
  <c r="H20" i="2"/>
  <c r="H114" i="2"/>
  <c r="H134" i="2"/>
  <c r="H103" i="2"/>
  <c r="H52" i="2"/>
  <c r="H17" i="2"/>
  <c r="H135" i="2"/>
  <c r="H146" i="2"/>
  <c r="H68" i="2"/>
  <c r="H163" i="2"/>
  <c r="H162" i="2"/>
  <c r="H166" i="2"/>
  <c r="H164" i="2"/>
  <c r="H161" i="2"/>
  <c r="H165" i="2"/>
  <c r="H168" i="2"/>
  <c r="H167" i="2"/>
  <c r="H35" i="2"/>
  <c r="H29" i="2" l="1"/>
  <c r="H39" i="2"/>
  <c r="H132" i="2"/>
  <c r="H131" i="2"/>
  <c r="C34" i="4"/>
  <c r="H15" i="2"/>
  <c r="H101" i="2"/>
  <c r="H92" i="2"/>
  <c r="H90" i="2"/>
  <c r="H91" i="2"/>
  <c r="H93" i="2"/>
  <c r="C42" i="4" s="1"/>
  <c r="H94" i="2"/>
  <c r="H95" i="2"/>
  <c r="H96" i="2"/>
  <c r="H98" i="2"/>
  <c r="H97" i="2"/>
  <c r="H99" i="2"/>
  <c r="H100" i="2"/>
  <c r="H89" i="2"/>
  <c r="C37" i="4" s="1"/>
  <c r="C36" i="4"/>
  <c r="H120" i="2"/>
  <c r="H119" i="2"/>
  <c r="H122" i="2"/>
  <c r="H121" i="2"/>
  <c r="G49" i="4"/>
  <c r="F49" i="4"/>
  <c r="H34" i="2"/>
  <c r="H60" i="2"/>
  <c r="H61" i="2"/>
  <c r="H59" i="2"/>
  <c r="H124" i="2"/>
  <c r="H123" i="2"/>
  <c r="H48" i="2"/>
  <c r="H45" i="2"/>
  <c r="C35" i="4" s="1"/>
  <c r="H47" i="2"/>
  <c r="H46" i="2"/>
  <c r="C44" i="4" l="1"/>
  <c r="D44" i="4" s="1"/>
  <c r="C40" i="4"/>
  <c r="D40" i="4" s="1"/>
  <c r="C38" i="4"/>
  <c r="E38" i="4" s="1"/>
  <c r="C39" i="4"/>
  <c r="D39" i="4" s="1"/>
  <c r="E35" i="4"/>
  <c r="D35" i="4"/>
  <c r="E36" i="4"/>
  <c r="D36" i="4"/>
  <c r="E37" i="4"/>
  <c r="D37" i="4"/>
  <c r="C33" i="4"/>
  <c r="E16" i="4"/>
  <c r="C43" i="4"/>
  <c r="E34" i="4"/>
  <c r="D34" i="4"/>
  <c r="E42" i="4"/>
  <c r="D42" i="4"/>
  <c r="C41" i="4"/>
  <c r="E44" i="4" l="1"/>
  <c r="F44" i="4" s="1"/>
  <c r="F42" i="4"/>
  <c r="E40" i="4"/>
  <c r="F40" i="4" s="1"/>
  <c r="D38" i="4"/>
  <c r="F35" i="4"/>
  <c r="F38" i="4"/>
  <c r="F34" i="4"/>
  <c r="E39" i="4"/>
  <c r="F39" i="4" s="1"/>
  <c r="F37" i="4"/>
  <c r="E33" i="4"/>
  <c r="D33" i="4"/>
  <c r="D41" i="4"/>
  <c r="E41" i="4"/>
  <c r="F36" i="4"/>
  <c r="D43" i="4"/>
  <c r="E43" i="4"/>
  <c r="F41" i="4" l="1"/>
  <c r="F43" i="4"/>
  <c r="F33" i="4"/>
  <c r="F32" i="4" l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F45" i="4"/>
  <c r="E25" i="4" s="1"/>
  <c r="G45" i="4" l="1"/>
  <c r="E21" i="4" s="1"/>
</calcChain>
</file>

<file path=xl/sharedStrings.xml><?xml version="1.0" encoding="utf-8"?>
<sst xmlns="http://schemas.openxmlformats.org/spreadsheetml/2006/main" count="690" uniqueCount="480">
  <si>
    <t>LICITAÇÃO Nº XXX-TKXXXXX</t>
  </si>
  <si>
    <t>Item</t>
  </si>
  <si>
    <t>Descrição da Etapa</t>
  </si>
  <si>
    <t>PROJETOS EXECUTIVOS</t>
  </si>
  <si>
    <t>DOCUMENTOS INICIAIS</t>
  </si>
  <si>
    <t>1.1</t>
  </si>
  <si>
    <t>PROJETO CIVIL</t>
  </si>
  <si>
    <t>1.2</t>
  </si>
  <si>
    <t>Arranjo geral das estruturas com locação das divisas, das hastes, estruturas, equipamentos e edificações civis / Terraplanagem / Acessos e cercamento</t>
  </si>
  <si>
    <t>1.3</t>
  </si>
  <si>
    <t>Fundações das estruturas civis e bases de equipamentos / Sistema de abastecimento de água</t>
  </si>
  <si>
    <t>1.4</t>
  </si>
  <si>
    <t>Drenagem / Sistema de coleta e tratamento de esgoto / Sistemas de contenção e separação de água e óleo</t>
  </si>
  <si>
    <t>1.5</t>
  </si>
  <si>
    <t>Edificações civis</t>
  </si>
  <si>
    <t>PROJETO ELETROMECÂNICO</t>
  </si>
  <si>
    <t>1.6</t>
  </si>
  <si>
    <t>1.7</t>
  </si>
  <si>
    <t>1.8</t>
  </si>
  <si>
    <t>DOCUMENTOS TÉCNICOS</t>
  </si>
  <si>
    <t>1.9</t>
  </si>
  <si>
    <t>1.10</t>
  </si>
  <si>
    <t>1.11</t>
  </si>
  <si>
    <t>DOCUMENTOS DA QUALIDADE</t>
  </si>
  <si>
    <t>1.12</t>
  </si>
  <si>
    <t>Relatórios de ensaios de tipo do transformador de acoplamento / Relatórios de ensaios de tipo da Subestação compartilhada</t>
  </si>
  <si>
    <t>1.13</t>
  </si>
  <si>
    <t>Plano de Inspeção e Testes das obras civis / Plano de Inspeção e Testes dos equipamentos eletromecânicos</t>
  </si>
  <si>
    <t>DOCUMENTOS FINAIS</t>
  </si>
  <si>
    <t>1.14</t>
  </si>
  <si>
    <t>Cópias e licenças de softwares do SDSC / AVCB - Auto de Vistoria do Corpo de Bombeiros</t>
  </si>
  <si>
    <t>1.15</t>
  </si>
  <si>
    <t>Databooks finais conforme Planos de Inspeção e Testes</t>
  </si>
  <si>
    <t>1.16</t>
  </si>
  <si>
    <t>Databooks finais de Manuais de Montagem e Comissionamento / As Built dos projetos civis e eletromecânicos pós comissionamento</t>
  </si>
  <si>
    <t>SERVIÇOS - ENGENHARIA CIVIL</t>
  </si>
  <si>
    <t>MOBILIZAÇÃO, CANTEIRO E ADMINISTRAÇÃO</t>
  </si>
  <si>
    <t>2.1</t>
  </si>
  <si>
    <t>Mobilização de pessoal e equipamentos e instalação dos canteiros</t>
  </si>
  <si>
    <t>2.2</t>
  </si>
  <si>
    <t>Administração da obra</t>
  </si>
  <si>
    <t>2.3</t>
  </si>
  <si>
    <t>Desmobilização e limpeza da obra</t>
  </si>
  <si>
    <t>SERVIÇOS PRELIMINARES</t>
  </si>
  <si>
    <t>2.4</t>
  </si>
  <si>
    <t>Desmatamento, destoca e limpeza da área</t>
  </si>
  <si>
    <t>2.5</t>
  </si>
  <si>
    <t>Estudos Geoelétricos</t>
  </si>
  <si>
    <t>2.6</t>
  </si>
  <si>
    <t>2.7</t>
  </si>
  <si>
    <t>Terraplanagem – corte, aterro e compactação</t>
  </si>
  <si>
    <t>CONSTRUÇÃO DOS ACESSOS EXTERNOS E INTERNOS</t>
  </si>
  <si>
    <t>2.8</t>
  </si>
  <si>
    <t>Abertura, compactação e revestimento dos acessos externos e internos</t>
  </si>
  <si>
    <t>DRENAGEM</t>
  </si>
  <si>
    <t>2.9</t>
  </si>
  <si>
    <t>INFRAESTRUTURA CIVIL</t>
  </si>
  <si>
    <t>2.10</t>
  </si>
  <si>
    <t>Abertura de valas para passagem de cabos / Instalação de eletrodutos e caixas de passagem</t>
  </si>
  <si>
    <t>2.11</t>
  </si>
  <si>
    <t>2.12</t>
  </si>
  <si>
    <t>2.13</t>
  </si>
  <si>
    <t>2.14</t>
  </si>
  <si>
    <t>Instalação da sinalização definitiva – vias, instalações e segurança</t>
  </si>
  <si>
    <t>2.15</t>
  </si>
  <si>
    <t>Fundações, construções das base e ancoragens para instalação de equipamentos</t>
  </si>
  <si>
    <t>2.16</t>
  </si>
  <si>
    <t>EDIFICAÇÕES CIVIS</t>
  </si>
  <si>
    <t>.</t>
  </si>
  <si>
    <t>3.1</t>
  </si>
  <si>
    <t>3.2</t>
  </si>
  <si>
    <t xml:space="preserve">Módulos fotovoltaicos </t>
  </si>
  <si>
    <t>3.3</t>
  </si>
  <si>
    <t>3.4</t>
  </si>
  <si>
    <t>3.5</t>
  </si>
  <si>
    <t>Transformador de acoplamento</t>
  </si>
  <si>
    <t>INFRA ESTRUTURA ELÉTRICA</t>
  </si>
  <si>
    <t>3.6</t>
  </si>
  <si>
    <t>Cabos condutores CC (alimentação e força, comunicação, controle, supervisão, medição e proteção)</t>
  </si>
  <si>
    <t>3.7</t>
  </si>
  <si>
    <t>Cabos condutores CA (alimentação e força, comunicação, controle, supervisão, medição e proteção)</t>
  </si>
  <si>
    <t>3.8</t>
  </si>
  <si>
    <t>Infraestrutura – sistemas de vias para cabos, conexões, caixas de passagem, tomadas, sistema de iluminação e identificação</t>
  </si>
  <si>
    <t>3.9</t>
  </si>
  <si>
    <t>3.10</t>
  </si>
  <si>
    <t>Sistemas de serviços auxiliares elétricos</t>
  </si>
  <si>
    <t>3.11</t>
  </si>
  <si>
    <t>3.12</t>
  </si>
  <si>
    <t>3.13</t>
  </si>
  <si>
    <t xml:space="preserve">Sistema de Videomonitoramento </t>
  </si>
  <si>
    <t>3.14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</si>
  <si>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</si>
  <si>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</si>
  <si>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</si>
  <si>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</si>
  <si>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</si>
  <si>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</si>
  <si>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</si>
  <si>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</si>
  <si>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</si>
  <si>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</si>
  <si>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</si>
  <si>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SDSC - Sistema digital de supervisão e controle / Cabos de fibra ótica</t>
  </si>
  <si>
    <t>4.12</t>
  </si>
  <si>
    <t>4.13</t>
  </si>
  <si>
    <t>4.14</t>
  </si>
  <si>
    <t>COMISSIONAMENTO</t>
  </si>
  <si>
    <t>Descrição</t>
  </si>
  <si>
    <t>% do Valor da 
tabela de preços</t>
  </si>
  <si>
    <t>ENGENHARIA - PROJETOS EXECUTIVOS</t>
  </si>
  <si>
    <t>SER-001</t>
  </si>
  <si>
    <t>SER-002</t>
  </si>
  <si>
    <t>SER-003</t>
  </si>
  <si>
    <t>SER-004</t>
  </si>
  <si>
    <t>SER-005</t>
  </si>
  <si>
    <t>SER-006</t>
  </si>
  <si>
    <t>SER-007</t>
  </si>
  <si>
    <t>SER-008</t>
  </si>
  <si>
    <t>SER-009</t>
  </si>
  <si>
    <t>SER-010</t>
  </si>
  <si>
    <t>SER-011</t>
  </si>
  <si>
    <t>SER-012</t>
  </si>
  <si>
    <t>SER-013</t>
  </si>
  <si>
    <t>SER-014</t>
  </si>
  <si>
    <t>SER-015</t>
  </si>
  <si>
    <t>SER-016</t>
  </si>
  <si>
    <t>SER-017</t>
  </si>
  <si>
    <t>Mobilização de pessoal e equipamentos e instalação dos canteiros - 100% concluída</t>
  </si>
  <si>
    <t>SER-018</t>
  </si>
  <si>
    <t xml:space="preserve">Administração da obra - Primeiro Trimestre  </t>
  </si>
  <si>
    <t>SER-019</t>
  </si>
  <si>
    <t>Administração da obra - Segundo Trimestre</t>
  </si>
  <si>
    <t>SER-020</t>
  </si>
  <si>
    <t>Administração da obra - Terceiro Trimestre</t>
  </si>
  <si>
    <t>SER-021</t>
  </si>
  <si>
    <t xml:space="preserve">Administração da obra - Quarto Trimestre  </t>
  </si>
  <si>
    <t>SER-022</t>
  </si>
  <si>
    <t>Desmobilização e limpeza da obra - 100% concluída</t>
  </si>
  <si>
    <t>SER-023</t>
  </si>
  <si>
    <t>Desmatamento, destoca e limpeza da área - 100% concluída</t>
  </si>
  <si>
    <t>SER-024</t>
  </si>
  <si>
    <t>Estudos Geoelétricos - 100% concluídos</t>
  </si>
  <si>
    <t>SER-025</t>
  </si>
  <si>
    <t>SER-026</t>
  </si>
  <si>
    <t>Terraplanagem – corte, aterro e compactação - 100% concluída</t>
  </si>
  <si>
    <t>SER-027</t>
  </si>
  <si>
    <t>Abertura, compactação e revestimento dos acessos externos e internos - 100% concluída</t>
  </si>
  <si>
    <t>SER-028</t>
  </si>
  <si>
    <t>SER-029</t>
  </si>
  <si>
    <t>SER-030</t>
  </si>
  <si>
    <t>SER-031</t>
  </si>
  <si>
    <t>Abertura de valas para passagem de cabos / Instalação de eletrodutos e caixas de passagem - 100% concluída</t>
  </si>
  <si>
    <t>SER-032</t>
  </si>
  <si>
    <t>SER-035</t>
  </si>
  <si>
    <t>Instalação da sinalização definitiva – vias, instalações e segurança - 100% concluída</t>
  </si>
  <si>
    <t>SER-036</t>
  </si>
  <si>
    <t>SER-038</t>
  </si>
  <si>
    <t>SER-039</t>
  </si>
  <si>
    <t>SER-040</t>
  </si>
  <si>
    <t>SER-041</t>
  </si>
  <si>
    <t>SER-042</t>
  </si>
  <si>
    <t>Módulos fotovoltaicos - Embarque do material para entrega</t>
  </si>
  <si>
    <t>SER-043</t>
  </si>
  <si>
    <t>SER-044</t>
  </si>
  <si>
    <t>SER-045</t>
  </si>
  <si>
    <t>SER-046</t>
  </si>
  <si>
    <t>SER-047</t>
  </si>
  <si>
    <t>SER-048</t>
  </si>
  <si>
    <t>SER-055</t>
  </si>
  <si>
    <t>SER-056</t>
  </si>
  <si>
    <t>SER-057</t>
  </si>
  <si>
    <t>SER-058</t>
  </si>
  <si>
    <t>SER-059</t>
  </si>
  <si>
    <t>Instalação dos Módulos fotovoltaicos - 50% concluída</t>
  </si>
  <si>
    <t>SER-060</t>
  </si>
  <si>
    <t>SER-061</t>
  </si>
  <si>
    <t>SER-062</t>
  </si>
  <si>
    <t>SER-063</t>
  </si>
  <si>
    <t>SER-064</t>
  </si>
  <si>
    <t>Montagem dos Transformadores de acoplamento - 100% concluída</t>
  </si>
  <si>
    <t>SER-065</t>
  </si>
  <si>
    <t>Instalação dos condutores CC - 100% concluída</t>
  </si>
  <si>
    <t>SER-066</t>
  </si>
  <si>
    <t>Instalação dos condutores CA - 100% concluída</t>
  </si>
  <si>
    <t>SER-067</t>
  </si>
  <si>
    <t>Montagem da Infraestrutura - 100% concluída</t>
  </si>
  <si>
    <t>SER-068</t>
  </si>
  <si>
    <t>SER-069</t>
  </si>
  <si>
    <t>SER-070</t>
  </si>
  <si>
    <t>Montagem dos Sistemas de serviços auxiliares elétricos - 100% concluída</t>
  </si>
  <si>
    <t>SER-071</t>
  </si>
  <si>
    <t>SER-072</t>
  </si>
  <si>
    <t>SER-073</t>
  </si>
  <si>
    <t>Montagem do Sistema de Videomonitoramento - 100% concluída</t>
  </si>
  <si>
    <t>SER-074</t>
  </si>
  <si>
    <t>5.1</t>
  </si>
  <si>
    <t>SER-077</t>
  </si>
  <si>
    <t>SER-078</t>
  </si>
  <si>
    <t>5.2</t>
  </si>
  <si>
    <t>Valor do evento [R$]</t>
  </si>
  <si>
    <t>Preço Total [R$]</t>
  </si>
  <si>
    <t>Data base da proposta</t>
  </si>
  <si>
    <t>Taxa de desconto (a.m.)</t>
  </si>
  <si>
    <t>Retenção da CAP</t>
  </si>
  <si>
    <t>VALOR GLOBAL DA PROPOSTA</t>
  </si>
  <si>
    <t>Preço Global (R$)</t>
  </si>
  <si>
    <t>ANTECIPAÇÃO SOLICITADA</t>
  </si>
  <si>
    <t>Valor percentual</t>
  </si>
  <si>
    <t>PREÇO EQUALIZADO</t>
  </si>
  <si>
    <t>Mês</t>
  </si>
  <si>
    <t>Acumulado</t>
  </si>
  <si>
    <t>Preço Equalizado (R$)</t>
  </si>
  <si>
    <t>Mês de 
execução</t>
  </si>
  <si>
    <t>Valor em R$</t>
  </si>
  <si>
    <t>PARÂMETROS FINANCEIROS</t>
  </si>
  <si>
    <t>3.15</t>
  </si>
  <si>
    <t>Execução do sistema de drenagem pluvial</t>
  </si>
  <si>
    <t>Catálogos técnicos das baterias, BMS, EMS, PCS e sistema de combate a incêndio</t>
  </si>
  <si>
    <t>Catálogos técnicos dos módulos fotovoltaicos, caixas de junção e inversores</t>
  </si>
  <si>
    <t>Subestação de entrada e sistemas de proteção</t>
  </si>
  <si>
    <t>Microgrid Controller</t>
  </si>
  <si>
    <t>Relatório dos testes de fábrica do sistema de armazenamento de energia em baterias</t>
  </si>
  <si>
    <t>Cercamento e portões</t>
  </si>
  <si>
    <t>Cronograma geral de implantação</t>
  </si>
  <si>
    <t>Levantamento planialtimétrico</t>
  </si>
  <si>
    <t>Demarcação do terreno / Locação dos acessos e pontos / Nivelamentos das hastes, bases dos equipamentos e de edificações</t>
  </si>
  <si>
    <t>Instalação do SMCC – Estação Solarimétrica</t>
  </si>
  <si>
    <t>USINA FOTOVOLTAICA</t>
  </si>
  <si>
    <t>SISTEMA DE ARMAZENAMENTO</t>
  </si>
  <si>
    <t>Malhas de aterramento e SPDA</t>
  </si>
  <si>
    <t>Comissionamento a frio de todos os equipamentos e sistemas</t>
  </si>
  <si>
    <t>Energização / comissionamento a quente da UFV e do SAEB</t>
  </si>
  <si>
    <t>5.3</t>
  </si>
  <si>
    <t>Operação assistida</t>
  </si>
  <si>
    <t>Estruturas de suporte dos módulos fotovoltaicos</t>
  </si>
  <si>
    <t>Inversores / stringboxes / SKID</t>
  </si>
  <si>
    <t>FORNECIMENTO DE MATERIAIS</t>
  </si>
  <si>
    <t>4.15</t>
  </si>
  <si>
    <t>4.16</t>
  </si>
  <si>
    <t>1.17</t>
  </si>
  <si>
    <t>1.18</t>
  </si>
  <si>
    <t>1.19</t>
  </si>
  <si>
    <t>Levantamento planialtimétrico - 100% concluído</t>
  </si>
  <si>
    <t>Demarcação do terreno / Locação dos acessos e pontos / Nivelamentos das hastes, bases dos equipamentos e edificações - 100% concluída</t>
  </si>
  <si>
    <t>Construção do Edifício de controle, almoxarifado e escritório - 100% concluída</t>
  </si>
  <si>
    <t>Estruturas de suporte dos módulos fotovoltaicos - Embarque do material para entrega</t>
  </si>
  <si>
    <t>Sistema de Monitoramento das Condições Climáticas (SMCC) – Estação Solarimétrica</t>
  </si>
  <si>
    <t>MONTAGEM ELETROMECÂNICA E IMPLANTAÇÃO DOS SISTEMAS</t>
  </si>
  <si>
    <t>SER-075</t>
  </si>
  <si>
    <t>SER-076</t>
  </si>
  <si>
    <t>SER-079</t>
  </si>
  <si>
    <t>SER-080</t>
  </si>
  <si>
    <t>SER-081</t>
  </si>
  <si>
    <t>SER-082</t>
  </si>
  <si>
    <t>SER-083</t>
  </si>
  <si>
    <t>Montagem das Estruturas de suporte dos módulos fotovoltaicos - 50% concluída</t>
  </si>
  <si>
    <t>Montagem das Estruturas de suporte dos módulos fotovoltaicos - 100% concluída</t>
  </si>
  <si>
    <t>Instalação dos Inversores / stringboxes / SKID - 50% concluída</t>
  </si>
  <si>
    <t>Instalação dos Inversores / stringboxes / SKID - 100% concluída</t>
  </si>
  <si>
    <t>SER-084</t>
  </si>
  <si>
    <t>SER-085</t>
  </si>
  <si>
    <t>SER-086</t>
  </si>
  <si>
    <t>INFRAESTRUTURA ELÉTRICA</t>
  </si>
  <si>
    <t>Montagem da malha de aterramento e SPDA - 50% concluída</t>
  </si>
  <si>
    <t>Montagem da malha de aterramento e SPDA - 100% concluída</t>
  </si>
  <si>
    <t>Montagem da Subestação de Entrada e dos sistemas de proteção - 100% concluída</t>
  </si>
  <si>
    <t>Implementação do Microgrid Controller - 100% concluída</t>
  </si>
  <si>
    <t>Integração da planta ao sistema SCADA da Cemig</t>
  </si>
  <si>
    <t>Integração da planta ao sistema SCADA da Cemig - 100% concluída</t>
  </si>
  <si>
    <t>Comissionamento a frio de todos os equipamentos e sistemas - 100% concluída</t>
  </si>
  <si>
    <t>Energização / comissionamento a quente da UFV e do SAEB - 100% concluída</t>
  </si>
  <si>
    <t>Montagem do SDSC - Sistema digital de supervisão e controle</t>
  </si>
  <si>
    <t xml:space="preserve">Montagem do sistema de Videomonitoramento </t>
  </si>
  <si>
    <t>SER-033</t>
  </si>
  <si>
    <t>SER-034</t>
  </si>
  <si>
    <t>SER-037</t>
  </si>
  <si>
    <t>SER-087</t>
  </si>
  <si>
    <t>SER-088</t>
  </si>
  <si>
    <t>SER-089</t>
  </si>
  <si>
    <t>SER-090</t>
  </si>
  <si>
    <t>SER-091</t>
  </si>
  <si>
    <t>SER-092</t>
  </si>
  <si>
    <t>Urbanização e paisagismo</t>
  </si>
  <si>
    <t>Materiais sobressalentes especificados, conforme ET</t>
  </si>
  <si>
    <t>Módulos fotovoltaicos - Entrega e acondicionamento do material na obra</t>
  </si>
  <si>
    <t>Estruturas de suporte dos módulos fotovoltaicos - Entrega e acondicionamento do material na obra</t>
  </si>
  <si>
    <t>Cabos condutores CC - Entrega e acondicionamento do material na obra</t>
  </si>
  <si>
    <t>Cabos condutores CA - Entrega e acondicionamento do material na obra</t>
  </si>
  <si>
    <t>Infraestrutura - Entrega e acondicionamento do material na obra</t>
  </si>
  <si>
    <t>Malha de aterramento e SPDA - Entrega e acondicionamento do material na obra</t>
  </si>
  <si>
    <t>Sistemas de serviços auxiliares elétricos - Entrega e acondicionamento do material na obra</t>
  </si>
  <si>
    <t>Subestação de entrada e sistemas de proteção - Entrega e acondicionamento do material na obra</t>
  </si>
  <si>
    <t>Transformador de acoplamento - Entrega e acondicionamento do material na obra</t>
  </si>
  <si>
    <t>SDSC - Sistema digital de supervisão e controle / Cabos de fibra ótica - Entrega e acondicionamento do material na obra</t>
  </si>
  <si>
    <t>Sistema de Videomonitoramento - Entrega e acondicionamento do material na obra</t>
  </si>
  <si>
    <t>SMCC – Estação Solarimétrica - Entrega e acondicionamento do material na obra</t>
  </si>
  <si>
    <t>Microgrid Controller - Entrega e acondicionamento do material na obra</t>
  </si>
  <si>
    <t>Descrição do Material</t>
  </si>
  <si>
    <t>Sistema de Armazenamento de Energia em Baterias (SAEB), incluindo PCS, EMS, BMS e Sistema de Combate a Incêndio</t>
  </si>
  <si>
    <t>Quantidade</t>
  </si>
  <si>
    <t>Preço Unitário [R$]</t>
  </si>
  <si>
    <t>EMPRESA PROPONENTE</t>
  </si>
  <si>
    <t>CNPJ</t>
  </si>
  <si>
    <t>INSCRIÇÃO ESTADUAL</t>
  </si>
  <si>
    <t>REPRESENTANTE LEGAL</t>
  </si>
  <si>
    <t>CPF</t>
  </si>
  <si>
    <t>RG</t>
  </si>
  <si>
    <t>BASE ECONÔMICA TRIBUTÁRIA:</t>
  </si>
  <si>
    <t>DATA DE EMISSÃO:</t>
  </si>
  <si>
    <t>Catálogos técnicos dos Transformador de acoplamento / Sistemas auxiliares elétricos / Sistema de vídeo monitoramento</t>
  </si>
  <si>
    <t>Catálogos técnicos do sistema de infraestrutura</t>
  </si>
  <si>
    <t>SER-049</t>
  </si>
  <si>
    <t>SER-050</t>
  </si>
  <si>
    <t>SER-051</t>
  </si>
  <si>
    <t>SER-052</t>
  </si>
  <si>
    <t>SER-053</t>
  </si>
  <si>
    <t>SER-054</t>
  </si>
  <si>
    <t>Execução do sistema de drenagem pluvial - 30% concluído</t>
  </si>
  <si>
    <t>Execução do sistema de drenagem pluvial - 60% concluído</t>
  </si>
  <si>
    <t>Execução do sistema de drenagem pluvial - 100% concluído</t>
  </si>
  <si>
    <t>Cercamento, portões - 100% concluída</t>
  </si>
  <si>
    <t>Construção do edifício de controle, almoxarifado e escritório</t>
  </si>
  <si>
    <t>Urbanização e paisagismo - 100% concluída</t>
  </si>
  <si>
    <t>Inversores / stringboxes / SKID - Embarque do material para entrega</t>
  </si>
  <si>
    <t>Inversores / stringboxes / SKID - Entrega e acondicionamento do material na obra</t>
  </si>
  <si>
    <t>Sistema de Armazenamento de Energia em Baterias, incluindo PCS, EMS, BMS e Sistema de Combate a Incêndio - Aprovação do equipamento no teste de fábrica</t>
  </si>
  <si>
    <t>Sistema de Armazenamento de Energia em Baterias, incluindo PCS, EMS, BMS e Sistema de Combate a Incêndio - Entrega e acondicionamento do material na obra</t>
  </si>
  <si>
    <t>Instalação do SMCC – Estação Solarimétrica - 100% concluída</t>
  </si>
  <si>
    <t>Montagem do SDSC - Sistema digital de supervisão e controle - 100% concluída</t>
  </si>
  <si>
    <t>Projeto executivo do sistema de aterramento e proteção contra descargas atmosféricas / Subestação de entrada / Sistema de Proteção - Aceito pela Cemig-D</t>
  </si>
  <si>
    <t>Projeto executivo das edificações - Aceito pela Cemig-D</t>
  </si>
  <si>
    <t>Projeto executivo do sistema de drenagem / Sistema de coleta e tratamento de esgoto / Sistemas de contenção de óleo - Aceito pela Cemig-D</t>
  </si>
  <si>
    <t>Projeto executivo das fundações das estruturas civis e bases de equipamentos / Sistema de abastecimento de água - Aceito pela Cemig-D</t>
  </si>
  <si>
    <t>Projeto executivo do arranjo geral das estruturas / Terraplanagem / Acessos e cercamento - Aceito pela Cemig-D</t>
  </si>
  <si>
    <t>Projeto executivo do sistema fotovoltaico e das estruturas de fixação - Aceito pela Cemig-D</t>
  </si>
  <si>
    <t>Projeto executivo do SDSC - Sistema Digital de Supervisão e Controle / Sistema de videomonitoramento - Aceito pela Cemig-D</t>
  </si>
  <si>
    <t>Projeto executivo do arranjo geral das estruturas / Terraplanagem / Acessos e cercamento</t>
  </si>
  <si>
    <t>Projeto executivo das fundações das estruturas civis e bases de equipamentos / Sistema de abastecimento de água</t>
  </si>
  <si>
    <t>Projeto executivo do sistema de drenagem / Sistema de coleta e tratamento de esgoto / Sistemas de contenção e separação de água e óleo</t>
  </si>
  <si>
    <t>Projeto executivo das edificações</t>
  </si>
  <si>
    <t xml:space="preserve">Projeto executivo do sistema fotovoltaico e das estruturas de fixação </t>
  </si>
  <si>
    <t>Projeto executivo do Sistema de Armazenamento de Energia em Baterias (SAEB)</t>
  </si>
  <si>
    <t>Projeto executivo do sistema de aterramento e proteção contra descargas atmosféricas / Subestação de entrada / Sistema de Proteção</t>
  </si>
  <si>
    <t>Projeto executivo do SDSC - Sistema Digital de Supervisão e Controle / Sistema de videomonitoramento</t>
  </si>
  <si>
    <t>Kit fotovoltaico, incluindo todos os equipamentos necessários para a UFV (módulos, inversores, estruturas de suporte) e SAEB</t>
  </si>
  <si>
    <t>Montagem das estruturas de suporte dos módulos fotovoltaicos</t>
  </si>
  <si>
    <t xml:space="preserve">Montagem  dos módulos fotovoltaicos </t>
  </si>
  <si>
    <t>Instalação dos Inversores / stringboxes / SKID</t>
  </si>
  <si>
    <t>Montagem do SAEB, incluindo PCS, EMS, BMS e Sistema de Combate a Incêndio</t>
  </si>
  <si>
    <t>Instalação dos condutores CC (alimentação e força, comunicação, controle, supervisão, medição e proteção)</t>
  </si>
  <si>
    <t>Instalação dos condutores CA (alimentação e força, comunicação, controle, supervisão, medição e proteção)</t>
  </si>
  <si>
    <t>Montagem da Infraestrutura – sistemas de vias para cabos, conexões, caixas de passagem, tomadas, sistema de iluminação e identificação</t>
  </si>
  <si>
    <t>Montagem das malhas de aterramento e SPDA</t>
  </si>
  <si>
    <t>Montagem dos sistemas de serviços auxiliares elétricos</t>
  </si>
  <si>
    <t>Montagem da subestação de entrada e sistemas de proteção</t>
  </si>
  <si>
    <t>Montagem do transformador de acoplamento</t>
  </si>
  <si>
    <t>3.16</t>
  </si>
  <si>
    <t>3.17</t>
  </si>
  <si>
    <t>SER-093</t>
  </si>
  <si>
    <r>
      <t>Projeto executivo do Sistema de Armazenamento de Energia em Baterias (SAEB) - Aceito pela Cemig-D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</si>
  <si>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Instalação dos Módulos fotovoltaicos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</si>
  <si>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Montagem do SAEB, incluindo PCS, EMS, BMS e Sistema de combate a incêndio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</si>
  <si>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TABELA DE PREÇOS - SISTEMA DE ALIMENTAÇÃO DE ENERGIA DISTRIBUÍDO</t>
  </si>
  <si>
    <t>TABELA DE EVENTOS - SISTEMA DE ALIMENTAÇÃO DE ENERGIA DISTRIBUÍDO</t>
  </si>
  <si>
    <r>
      <t>Fundações, construções das bases e ancoragens para instalação de equipamentos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</si>
  <si>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"Precificação"</t>
  </si>
  <si>
    <t>"Eventos"</t>
  </si>
  <si>
    <t>"Sobressalentes Recomendados"</t>
  </si>
  <si>
    <t>"Totalizadora"</t>
  </si>
  <si>
    <t>"Instruções"</t>
  </si>
  <si>
    <t>Planilha destinada ao lançamento dos preços e impostos referentes a cada um dos itens que compõem o "Sistema de Alimentação de Energia".</t>
  </si>
  <si>
    <t>Planilha destinada à apresentação dos eventos de faturamento, seus valores e lançamento dos seus respectivos meses de conclusão.</t>
  </si>
  <si>
    <t>Esta aba é um guia para o preenchimento da planilha de preços e eventogramas</t>
  </si>
  <si>
    <t>NOME DA ABA</t>
  </si>
  <si>
    <t>DESCRIÇÃO DA PLANILHA</t>
  </si>
  <si>
    <t>ORIENTAÇÕES PARA PREENCHIMENTO</t>
  </si>
  <si>
    <t>Planilha destinada à recomendação, por parte do proponente, dos equipamentos sobressalentes que devem ser adquiridos pela Cemig.</t>
  </si>
  <si>
    <t>Planilha de preenchimento opcional e de preenchimento livre. Deverá ser utilizada apenas caso o proponente entenda que os equipamentos sobressalentes previstos para aquisição por parte da Cemig, conforme Especificação Técnica, são insuficientes e deverão ser complementados.
O preço dos equipamentos sobressalentes recomendados não compõe o valor global da proposta, sendo a tabela apresentada apenas de caráter informativo.</t>
  </si>
  <si>
    <r>
      <t xml:space="preserve">Tabela destinada à apresentação dos valores de </t>
    </r>
    <r>
      <rPr>
        <b/>
        <sz val="11"/>
        <color theme="1"/>
        <rFont val="Calibri"/>
        <family val="2"/>
        <scheme val="minor"/>
      </rPr>
      <t xml:space="preserve">Preço Global </t>
    </r>
    <r>
      <rPr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</si>
  <si>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GUIA DE INFORMAÇÕES BÁSICAS</t>
  </si>
  <si>
    <t>Preencher as células destacadas em amarelo com as informações da empresa proponente. Os dados inseridos serão automaticamente copiados para as demais abas da planilha.</t>
  </si>
  <si>
    <r>
      <t>Preencher o campo "</t>
    </r>
    <r>
      <rPr>
        <b/>
        <sz val="11"/>
        <color theme="1"/>
        <rFont val="Calibri"/>
        <family val="2"/>
        <scheme val="minor"/>
      </rPr>
      <t>Valor percentual</t>
    </r>
    <r>
      <rPr>
        <sz val="11"/>
        <color theme="1"/>
        <rFont val="Calibri"/>
        <family val="2"/>
        <scheme val="minor"/>
      </rPr>
      <t xml:space="preserve">" constante da seção </t>
    </r>
    <r>
      <rPr>
        <b/>
        <sz val="11"/>
        <color theme="1"/>
        <rFont val="Calibri"/>
        <family val="2"/>
        <scheme val="minor"/>
      </rPr>
      <t xml:space="preserve">ANTECIPAÇÃO SOLICITADA </t>
    </r>
    <r>
      <rPr>
        <sz val="11"/>
        <color theme="1"/>
        <rFont val="Calibri"/>
        <family val="2"/>
        <scheme val="minor"/>
      </rPr>
      <t xml:space="preserve">e destacado em amarelo, conforme regras do Edital.
A planilha irá apresentar, automaticamente, o </t>
    </r>
    <r>
      <rPr>
        <b/>
        <sz val="11"/>
        <color theme="1"/>
        <rFont val="Calibri"/>
        <family val="2"/>
        <scheme val="minor"/>
      </rPr>
      <t>Valor Global</t>
    </r>
    <r>
      <rPr>
        <sz val="11"/>
        <color theme="1"/>
        <rFont val="Calibri"/>
        <family val="2"/>
        <scheme val="minor"/>
      </rPr>
      <t xml:space="preserve"> da proposta, calculado a partir da soma dos valores referentes a todos os eventos e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 xml:space="preserve">da proposta, calculado como o Valor Presente Líquido, considerando-se os meses indicados para os desembolsos de cada evento. A taxa de desconto utilizada para cálculo do VPL também é apresentada nessa aba.
O preço final da proposta, que deverá ser considerado para apresentação dos lances no pregão, é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</si>
  <si>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Cronograma geral de implantação - Aceito pela Cemig-D</t>
  </si>
  <si>
    <t>Entrega dos relatório dos testes de fábrica do sistema de armazenamento de energia em baterias</t>
  </si>
  <si>
    <t>Entrega dos relatórios de ensaios de tipo do transformador de acoplamento / Relatórios de ensaios de tipo da Subestação compartilhada</t>
  </si>
  <si>
    <t>Entrega dos catálogos técnicos dos Transformador de acoplamento / Sistemas auxiliares elétricos / Sistema de vídeo monitoramento</t>
  </si>
  <si>
    <t>Entrega dos catálogos técnicos do sistema de infraestrutura</t>
  </si>
  <si>
    <t>Entrega dos catálogos técnicos dos módulos fotovoltaicos, caixas de junção e inversores</t>
  </si>
  <si>
    <t>Entrega dos catálogos técnicos das baterias, BMS, EMS, PCS e sistema de combate a incêndio</t>
  </si>
  <si>
    <t>Entrega do plano de Inspeção e Testes das obras civis / Plano de Inspeção e Testes dos equipamentos eletromecânicos</t>
  </si>
  <si>
    <t>Entrega dos Databooks finais conforme Planos de Inspeção e Testes</t>
  </si>
  <si>
    <t>Entrega dos Databooks finais de Manuais de Montagem e Comissionamento / As Built dos projetos civis e eletromecânicos pós comissionamento</t>
  </si>
  <si>
    <t>Preencher as células destacadas em amarelo com os meses previstos para a conclusão de cada um dos eventos. Conforme minuta do contrato de execução, o projeto deverá ser executado em, no máximo, 12 meses. Portanto, nessa planilha somente serão aceitos valores entre 1 e 12.
Analogamente à planilha de precificação, nesta aba os eventos referentes ao faturamento dos equipamentos da usina fotovoltaica e do SAEB podem ser considerados de forma independente ou conjunta. Os eventos correspondentes serão automaticamente habilitados ou desabilitados de acordo com o preenchimento da planilha "Precificação".</t>
  </si>
  <si>
    <t>USINA FOTOVOLTAICA - FATURAMENTO ESPECÍFICO</t>
  </si>
  <si>
    <t>SISTEMA DE ARMAZENAMENTO - FATURAMENTO ESPECÍFICO</t>
  </si>
  <si>
    <t>USINA FOTOVOLTAICA E SISTEMA DE ARMAZENAMENTO - FATURAMENTO CONJUNTO</t>
  </si>
  <si>
    <r>
      <t>Preencher todas as células destacadas em amarelo com as informações solicitadas. Para todos os itens, os campos "</t>
    </r>
    <r>
      <rPr>
        <b/>
        <sz val="11"/>
        <color theme="1"/>
        <rFont val="Calibri"/>
        <family val="2"/>
        <scheme val="minor"/>
      </rPr>
      <t>Preço Total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Identificação do fornecedor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CNAE</t>
    </r>
    <r>
      <rPr>
        <sz val="11"/>
        <color theme="1"/>
        <rFont val="Calibri"/>
        <family val="2"/>
        <scheme val="minor"/>
      </rPr>
      <t>" são de preenchimento obrigatório. Para os campos referentes aos serviços, deverão ser preenchidos os campos "</t>
    </r>
    <r>
      <rPr>
        <b/>
        <sz val="11"/>
        <color theme="1"/>
        <rFont val="Calibri"/>
        <family val="2"/>
        <scheme val="minor"/>
      </rPr>
      <t>Código de Tributação (LC 116/2003)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ISS (%)</t>
    </r>
    <r>
      <rPr>
        <sz val="11"/>
        <color theme="1"/>
        <rFont val="Calibri"/>
        <family val="2"/>
        <scheme val="minor"/>
      </rPr>
      <t>", enquanto que para os campos referentes aos materiais, deverão ser preenchidos os campos "</t>
    </r>
    <r>
      <rPr>
        <b/>
        <sz val="11"/>
        <color theme="1"/>
        <rFont val="Calibri"/>
        <family val="2"/>
        <scheme val="minor"/>
      </rPr>
      <t>Classif. Fiscal (NCM)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Revenda (S/N)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IPI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origem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destino (%)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ICMS Substituição Tributária (%)</t>
    </r>
    <r>
      <rPr>
        <sz val="11"/>
        <color theme="1"/>
        <rFont val="Calibri"/>
        <family val="2"/>
        <scheme val="minor"/>
      </rPr>
      <t>".
É facultado ao proponente considerar o faturamento do sistema de baterias conjuntamente aos equipamentos do gerador fotovoltaico. Nesse caso, deverá ser preenchido somente o item 3.6, com o valor total do Kit, e o preenchimento dos itens 3.1 a 3.5 será automaticamente desabilitado. Caso se deseje considerar o faturamento do gerador fotovoltaico separadamente do sistema de baterias, deverão ser preenchidos os itens 3.1 a 3.5 da tabela. Nesse caso, o item 3.6 será automaticamente desabilitado.</t>
    </r>
  </si>
  <si>
    <t>MANUTENÇÃO</t>
  </si>
  <si>
    <t>6.1</t>
  </si>
  <si>
    <t>Execução das manutenções preventivas e corretivas do sistema, conforme exigências da Especificação Técnica</t>
  </si>
  <si>
    <t>SER-094</t>
  </si>
  <si>
    <t>SER-095</t>
  </si>
  <si>
    <t>SER-096</t>
  </si>
  <si>
    <t>SER-097</t>
  </si>
  <si>
    <t>SER-098</t>
  </si>
  <si>
    <t>SER-099</t>
  </si>
  <si>
    <t>SER-101</t>
  </si>
  <si>
    <t>SER-102</t>
  </si>
  <si>
    <t>SER-103</t>
  </si>
  <si>
    <t>SER-104</t>
  </si>
  <si>
    <t>SER-105</t>
  </si>
  <si>
    <t>SER-106</t>
  </si>
  <si>
    <t>SER-107</t>
  </si>
  <si>
    <t>SER-108</t>
  </si>
  <si>
    <t>SER-109</t>
  </si>
  <si>
    <t>SER-110</t>
  </si>
  <si>
    <t>SER-111</t>
  </si>
  <si>
    <t>SER-112</t>
  </si>
  <si>
    <t>SER-113</t>
  </si>
  <si>
    <t>SER-114</t>
  </si>
  <si>
    <t>SER-115</t>
  </si>
  <si>
    <t>Retenção CAP</t>
  </si>
  <si>
    <t>Devolução da retenção da CAP</t>
  </si>
  <si>
    <t>Construção do sistema</t>
  </si>
  <si>
    <t>Retenção antecipação</t>
  </si>
  <si>
    <t>MEMÓRIA DE CÁLCULO DO PREÇO EQUALIZADO</t>
  </si>
  <si>
    <t>Valor trimestral</t>
  </si>
  <si>
    <t>N/A</t>
  </si>
  <si>
    <t>Este valor deverá ser informado no Portal de Compras</t>
  </si>
  <si>
    <t>COMISSIONAMENTO E OPERAÇÃO ASSISTIDA</t>
  </si>
  <si>
    <t>OPERAÇÃO ASSISTIDA</t>
  </si>
  <si>
    <t>Operação assistida - Trimestre 1</t>
  </si>
  <si>
    <t>Operação assistida - Trimestre 2</t>
  </si>
  <si>
    <t>Operação assistida - Trimestre 3</t>
  </si>
  <si>
    <t>Operação assistida - Trimestre 4</t>
  </si>
  <si>
    <t>Operação assistida - Trimestre 5</t>
  </si>
  <si>
    <t>Operação assistida - Trimestre 6</t>
  </si>
  <si>
    <t>Operação assistida - Trimestre 7</t>
  </si>
  <si>
    <t>Operação assistida - Trimestre 8</t>
  </si>
  <si>
    <t>Execução das manutenções preventivas e corretivas do sistema, conforme Especificação Técnica - Trimestre 1</t>
  </si>
  <si>
    <t>Execução das manutenções preventivas e corretivas do sistema, conforme Especificação Técnica - Trimestre 2</t>
  </si>
  <si>
    <t>Execução das manutenções preventivas e corretivas do sistema, conforme Especificação Técnica - Trimestre 3</t>
  </si>
  <si>
    <t>Execução das manutenções preventivas e corretivas do sistema, conforme Especificação Técnica - Trimestre 4</t>
  </si>
  <si>
    <t>Execução das manutenções preventivas e corretivas do sistema, conforme Especificação Técnica - Trimestre 5</t>
  </si>
  <si>
    <t>Execução das manutenções preventivas e corretivas do sistema, conforme Especificação Técnica - Trimestre 6</t>
  </si>
  <si>
    <t>Execução das manutenções preventivas e corretivas do sistema, conforme Especificação Técnica - Trimestre 7</t>
  </si>
  <si>
    <t>Execução das manutenções preventivas e corretivas do sistema, conforme Especificação Técnica - Trimestre 8</t>
  </si>
  <si>
    <t>Operação assistida e manutenção</t>
  </si>
  <si>
    <t>Esses valores serão pagos trimestralmente a partir do mês 15 e não compõem o VPL para determinação do preço equalizado</t>
  </si>
  <si>
    <t>Mês de 
referência</t>
  </si>
  <si>
    <t>Evento</t>
  </si>
  <si>
    <t>13 - 36</t>
  </si>
  <si>
    <t>Sistema de Armazenamento de Energia em Baterias, incluindo PCS, EMS, BMS e Sistema de Combate a Incêndio - Instalação e comissionamento concluídos</t>
  </si>
  <si>
    <t>Materiais sobressalentes especificados, conforme ET - Entrega e acondicionamento do material na obra</t>
  </si>
  <si>
    <t>Inversores / stringboxes / SKID - Instalação e comissionamento concluídos</t>
  </si>
  <si>
    <t>Módulos fotovoltaicos - Instalação e comissionamento concluídos</t>
  </si>
  <si>
    <t>Estruturas de suporte dos módulos fotovoltaicos - Instalação e comissionamento concluídos</t>
  </si>
  <si>
    <t>SISTEMAS AUXILIARES</t>
  </si>
  <si>
    <t>Relatório de simulação em PVSyst, com estimativa da geração da UFV</t>
  </si>
  <si>
    <t>Relatório de simulação em PVSyst, com estimativa da geração da UFV - Aceito pela Cemig-D</t>
  </si>
  <si>
    <t>1.20</t>
  </si>
  <si>
    <t>SER-0100</t>
  </si>
  <si>
    <t>SER-116</t>
  </si>
  <si>
    <t>Entrega das cópias e licenças de softwares do SDSC / Emissão do AVCB - Auto de Vistoria do Corpo de Bombeiros</t>
  </si>
  <si>
    <t>Cópias e licenças de softwares do SDSC / Emissão do AVCB - Auto de Vistoria do Corpo de Bombeiros</t>
  </si>
  <si>
    <t>Valor Total Mensal</t>
  </si>
  <si>
    <t>Valor mensal ajustado 
(após retenções da CAP e da antecipação)</t>
  </si>
  <si>
    <t>Preço Total [R$]
(com todos os tributos)</t>
  </si>
  <si>
    <t>WEG EQUIPAMENTOS ELÉTRICOS S.A.</t>
  </si>
  <si>
    <t>GEAN CARLO DALAGNOLLO</t>
  </si>
  <si>
    <t>07.175.725/0010-50</t>
  </si>
  <si>
    <t>710.331.909-00</t>
  </si>
  <si>
    <t>00001981648 SESP SC</t>
  </si>
  <si>
    <t>Conversor Bidirecional BIW610 (BESS)</t>
  </si>
  <si>
    <t>Elétrica Sistema BESS (Disj CA, Fusiveis, etc..)</t>
  </si>
  <si>
    <t>Hardware Sistema EMS/Microgrid Controller (Gateway, conversor, etc...)</t>
  </si>
  <si>
    <t>Elétrica Rack de Bateria (Controlador, Fusiveis, conectores, etc...)</t>
  </si>
  <si>
    <t>Módulos Fotovoltaicos</t>
  </si>
  <si>
    <t>Inversor Fotovoltaico</t>
  </si>
  <si>
    <t>Conectores MC4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</si>
</sst>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0.0%"/>
    <numFmt numFmtId="167" formatCode="0.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 Light"/>
      <family val="2"/>
      <scheme val="maj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rgb="FFBDD6E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44" fontId="2" fillId="0" borderId="0" xfId="1" applyFont="1"/>
    <xf numFmtId="44" fontId="2" fillId="0" borderId="0" xfId="1" applyFont="1" applyBorder="1"/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9" fontId="2" fillId="0" borderId="0" xfId="2" applyFont="1" applyAlignment="1">
      <alignment horizontal="center"/>
    </xf>
    <xf numFmtId="0" fontId="2" fillId="0" borderId="8" xfId="0" applyFont="1" applyBorder="1" applyAlignment="1">
      <alignment vertical="center"/>
    </xf>
    <xf numFmtId="9" fontId="2" fillId="0" borderId="8" xfId="2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vertical="center"/>
    </xf>
    <xf numFmtId="44" fontId="2" fillId="0" borderId="0" xfId="1" applyFont="1" applyAlignment="1">
      <alignment horizontal="center"/>
    </xf>
    <xf numFmtId="10" fontId="2" fillId="0" borderId="0" xfId="2" applyNumberFormat="1" applyFont="1" applyAlignment="1">
      <alignment horizontal="center" vertical="center"/>
    </xf>
    <xf numFmtId="44" fontId="6" fillId="4" borderId="4" xfId="1" applyFont="1" applyFill="1" applyBorder="1" applyAlignment="1">
      <alignment horizontal="center" vertical="center"/>
    </xf>
    <xf numFmtId="44" fontId="2" fillId="0" borderId="0" xfId="1" applyFont="1" applyAlignment="1">
      <alignment vertical="center"/>
    </xf>
    <xf numFmtId="44" fontId="2" fillId="0" borderId="0" xfId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9" fontId="6" fillId="4" borderId="14" xfId="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19" xfId="0" applyBorder="1"/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9" fontId="2" fillId="0" borderId="8" xfId="2" applyFont="1" applyFill="1" applyBorder="1" applyAlignment="1">
      <alignment horizontal="center" vertical="center"/>
    </xf>
    <xf numFmtId="44" fontId="2" fillId="0" borderId="8" xfId="1" applyFont="1" applyFill="1" applyBorder="1" applyAlignment="1">
      <alignment horizontal="center" vertical="center"/>
    </xf>
    <xf numFmtId="17" fontId="3" fillId="0" borderId="34" xfId="0" applyNumberFormat="1" applyFont="1" applyBorder="1" applyAlignment="1">
      <alignment horizontal="left" vertical="center" wrapText="1"/>
    </xf>
    <xf numFmtId="17" fontId="3" fillId="0" borderId="0" xfId="0" applyNumberFormat="1" applyFont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164" fontId="2" fillId="0" borderId="53" xfId="1" applyNumberFormat="1" applyFont="1" applyBorder="1" applyAlignment="1">
      <alignment horizontal="center" vertical="center"/>
    </xf>
    <xf numFmtId="167" fontId="2" fillId="0" borderId="0" xfId="2" applyNumberFormat="1" applyFont="1" applyAlignment="1">
      <alignment vertical="center"/>
    </xf>
    <xf numFmtId="166" fontId="2" fillId="0" borderId="8" xfId="2" applyNumberFormat="1" applyFont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/>
    </xf>
    <xf numFmtId="9" fontId="2" fillId="7" borderId="8" xfId="2" applyFont="1" applyFill="1" applyBorder="1" applyAlignment="1">
      <alignment horizontal="center" vertical="center"/>
    </xf>
    <xf numFmtId="44" fontId="2" fillId="7" borderId="8" xfId="1" applyFont="1" applyFill="1" applyBorder="1" applyAlignment="1">
      <alignment horizontal="center" vertical="center"/>
    </xf>
    <xf numFmtId="0" fontId="2" fillId="0" borderId="53" xfId="1" applyNumberFormat="1" applyFont="1" applyBorder="1" applyAlignment="1">
      <alignment horizontal="center" vertical="center"/>
    </xf>
    <xf numFmtId="0" fontId="2" fillId="7" borderId="53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3" fillId="0" borderId="48" xfId="1" applyNumberFormat="1" applyFont="1" applyBorder="1" applyAlignment="1">
      <alignment horizontal="left" vertical="center"/>
    </xf>
    <xf numFmtId="0" fontId="3" fillId="0" borderId="34" xfId="1" applyNumberFormat="1" applyFont="1" applyBorder="1" applyAlignment="1">
      <alignment horizontal="left" vertical="center"/>
    </xf>
    <xf numFmtId="0" fontId="3" fillId="0" borderId="37" xfId="1" applyNumberFormat="1" applyFont="1" applyBorder="1" applyAlignment="1">
      <alignment horizontal="left" vertical="center"/>
    </xf>
    <xf numFmtId="0" fontId="0" fillId="0" borderId="67" xfId="0" applyBorder="1" applyAlignment="1">
      <alignment horizontal="left" vertical="center" wrapText="1"/>
    </xf>
    <xf numFmtId="0" fontId="9" fillId="0" borderId="69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/>
    </xf>
    <xf numFmtId="0" fontId="3" fillId="0" borderId="37" xfId="1" applyNumberFormat="1" applyFont="1" applyBorder="1" applyAlignment="1">
      <alignment vertical="center"/>
    </xf>
    <xf numFmtId="0" fontId="3" fillId="0" borderId="58" xfId="1" applyNumberFormat="1" applyFont="1" applyBorder="1" applyAlignment="1">
      <alignment vertical="center"/>
    </xf>
    <xf numFmtId="0" fontId="3" fillId="0" borderId="59" xfId="1" applyNumberFormat="1" applyFont="1" applyBorder="1" applyAlignment="1">
      <alignment vertical="center"/>
    </xf>
    <xf numFmtId="17" fontId="3" fillId="0" borderId="60" xfId="1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/>
    </xf>
    <xf numFmtId="0" fontId="3" fillId="0" borderId="58" xfId="1" applyNumberFormat="1" applyFont="1" applyBorder="1" applyAlignment="1">
      <alignment horizontal="left" vertical="center"/>
    </xf>
    <xf numFmtId="0" fontId="3" fillId="0" borderId="59" xfId="1" applyNumberFormat="1" applyFont="1" applyBorder="1" applyAlignment="1">
      <alignment horizontal="left" vertical="center"/>
    </xf>
    <xf numFmtId="17" fontId="3" fillId="0" borderId="60" xfId="1" applyNumberFormat="1" applyFont="1" applyBorder="1" applyAlignment="1">
      <alignment horizontal="left" vertical="center"/>
    </xf>
    <xf numFmtId="0" fontId="2" fillId="2" borderId="27" xfId="0" applyFont="1" applyFill="1" applyBorder="1"/>
    <xf numFmtId="0" fontId="2" fillId="2" borderId="34" xfId="0" applyFont="1" applyFill="1" applyBorder="1"/>
    <xf numFmtId="0" fontId="2" fillId="2" borderId="30" xfId="0" applyFont="1" applyFill="1" applyBorder="1"/>
    <xf numFmtId="0" fontId="2" fillId="2" borderId="23" xfId="0" applyFont="1" applyFill="1" applyBorder="1"/>
    <xf numFmtId="0" fontId="3" fillId="0" borderId="37" xfId="0" quotePrefix="1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81" xfId="0" applyFont="1" applyBorder="1" applyAlignment="1">
      <alignment horizontal="left"/>
    </xf>
    <xf numFmtId="17" fontId="3" fillId="0" borderId="82" xfId="0" applyNumberFormat="1" applyFont="1" applyBorder="1" applyAlignment="1">
      <alignment horizontal="left" vertical="center" wrapText="1"/>
    </xf>
    <xf numFmtId="0" fontId="2" fillId="0" borderId="83" xfId="0" applyFont="1" applyBorder="1" applyAlignment="1">
      <alignment horizontal="center" vertical="center"/>
    </xf>
    <xf numFmtId="164" fontId="2" fillId="0" borderId="83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164" fontId="2" fillId="0" borderId="84" xfId="1" applyNumberFormat="1" applyFont="1" applyBorder="1" applyAlignment="1">
      <alignment horizontal="center" vertical="center"/>
    </xf>
    <xf numFmtId="10" fontId="2" fillId="0" borderId="8" xfId="2" applyNumberFormat="1" applyFont="1" applyBorder="1" applyAlignment="1">
      <alignment horizontal="center" vertical="center"/>
    </xf>
    <xf numFmtId="8" fontId="2" fillId="0" borderId="0" xfId="0" applyNumberFormat="1" applyFont="1"/>
    <xf numFmtId="44" fontId="2" fillId="0" borderId="10" xfId="1" applyFont="1" applyBorder="1" applyAlignment="1">
      <alignment horizontal="center"/>
    </xf>
    <xf numFmtId="44" fontId="2" fillId="0" borderId="85" xfId="1" applyFont="1" applyFill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0" borderId="53" xfId="1" applyFont="1" applyBorder="1" applyAlignment="1">
      <alignment horizontal="center"/>
    </xf>
    <xf numFmtId="44" fontId="2" fillId="0" borderId="87" xfId="1" applyFont="1" applyBorder="1" applyAlignment="1">
      <alignment horizontal="center"/>
    </xf>
    <xf numFmtId="44" fontId="2" fillId="0" borderId="80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0" borderId="9" xfId="1" applyFont="1" applyFill="1" applyBorder="1" applyAlignment="1">
      <alignment horizontal="center"/>
    </xf>
    <xf numFmtId="44" fontId="2" fillId="0" borderId="88" xfId="1" applyFont="1" applyFill="1" applyBorder="1" applyAlignment="1">
      <alignment horizontal="center"/>
    </xf>
    <xf numFmtId="44" fontId="2" fillId="0" borderId="89" xfId="1" applyFont="1" applyBorder="1" applyAlignment="1">
      <alignment horizontal="center"/>
    </xf>
    <xf numFmtId="44" fontId="2" fillId="0" borderId="84" xfId="1" applyFont="1" applyFill="1" applyBorder="1" applyAlignment="1">
      <alignment horizontal="center"/>
    </xf>
    <xf numFmtId="44" fontId="2" fillId="0" borderId="88" xfId="1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10" fontId="2" fillId="0" borderId="8" xfId="2" applyNumberFormat="1" applyFont="1" applyBorder="1" applyAlignment="1">
      <alignment horizontal="center"/>
    </xf>
    <xf numFmtId="17" fontId="2" fillId="0" borderId="8" xfId="0" applyNumberFormat="1" applyFont="1" applyBorder="1" applyAlignment="1">
      <alignment horizontal="center"/>
    </xf>
    <xf numFmtId="44" fontId="2" fillId="0" borderId="8" xfId="0" applyNumberFormat="1" applyFont="1" applyBorder="1" applyAlignment="1">
      <alignment horizontal="center"/>
    </xf>
    <xf numFmtId="165" fontId="2" fillId="0" borderId="8" xfId="2" applyNumberFormat="1" applyFont="1" applyBorder="1" applyAlignment="1">
      <alignment horizontal="center"/>
    </xf>
    <xf numFmtId="0" fontId="3" fillId="4" borderId="8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/>
    </xf>
    <xf numFmtId="0" fontId="2" fillId="0" borderId="80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2" fillId="0" borderId="90" xfId="0" applyFont="1" applyBorder="1" applyAlignment="1">
      <alignment horizontal="center"/>
    </xf>
    <xf numFmtId="0" fontId="2" fillId="0" borderId="91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0" borderId="86" xfId="1" applyFont="1" applyFill="1" applyBorder="1" applyAlignment="1">
      <alignment horizontal="center"/>
    </xf>
    <xf numFmtId="44" fontId="5" fillId="8" borderId="4" xfId="1" applyFont="1" applyFill="1" applyBorder="1" applyAlignment="1">
      <alignment horizontal="center" vertical="center"/>
    </xf>
    <xf numFmtId="0" fontId="2" fillId="0" borderId="53" xfId="1" applyNumberFormat="1" applyFont="1" applyFill="1" applyBorder="1" applyAlignment="1">
      <alignment horizontal="center" vertical="center"/>
    </xf>
    <xf numFmtId="164" fontId="2" fillId="0" borderId="53" xfId="1" applyNumberFormat="1" applyFont="1" applyFill="1" applyBorder="1" applyAlignment="1">
      <alignment horizontal="center" vertical="center"/>
    </xf>
    <xf numFmtId="0" fontId="2" fillId="2" borderId="54" xfId="0" applyFont="1" applyFill="1" applyBorder="1"/>
    <xf numFmtId="0" fontId="2" fillId="2" borderId="55" xfId="0" applyFont="1" applyFill="1" applyBorder="1"/>
    <xf numFmtId="0" fontId="2" fillId="2" borderId="56" xfId="0" applyFont="1" applyFill="1" applyBorder="1"/>
    <xf numFmtId="0" fontId="2" fillId="2" borderId="49" xfId="0" applyFont="1" applyFill="1" applyBorder="1"/>
    <xf numFmtId="0" fontId="3" fillId="0" borderId="81" xfId="1" applyNumberFormat="1" applyFont="1" applyBorder="1" applyAlignment="1">
      <alignment horizontal="left" vertical="center"/>
    </xf>
    <xf numFmtId="164" fontId="2" fillId="0" borderId="53" xfId="1" applyNumberFormat="1" applyFont="1" applyBorder="1" applyAlignment="1" applyProtection="1">
      <alignment horizontal="center" vertical="center"/>
    </xf>
    <xf numFmtId="164" fontId="2" fillId="0" borderId="8" xfId="1" applyNumberFormat="1" applyFont="1" applyBorder="1" applyAlignment="1" applyProtection="1">
      <alignment horizontal="center" vertical="center"/>
    </xf>
    <xf numFmtId="164" fontId="2" fillId="0" borderId="84" xfId="1" applyNumberFormat="1" applyFont="1" applyBorder="1" applyAlignment="1" applyProtection="1">
      <alignment horizontal="center" vertical="center"/>
    </xf>
    <xf numFmtId="17" fontId="3" fillId="0" borderId="48" xfId="1" applyNumberFormat="1" applyFont="1" applyBorder="1" applyAlignment="1">
      <alignment horizontal="left" vertical="center"/>
    </xf>
    <xf numFmtId="0" fontId="0" fillId="0" borderId="73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0" fillId="0" borderId="72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2" fillId="2" borderId="71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3" fillId="0" borderId="51" xfId="1" applyNumberFormat="1" applyFont="1" applyBorder="1" applyAlignment="1">
      <alignment horizontal="left" vertical="center"/>
    </xf>
    <xf numFmtId="0" fontId="3" fillId="0" borderId="44" xfId="1" applyNumberFormat="1" applyFont="1" applyBorder="1" applyAlignment="1">
      <alignment horizontal="left" vertical="center"/>
    </xf>
    <xf numFmtId="0" fontId="2" fillId="2" borderId="34" xfId="0" applyFont="1" applyFill="1" applyBorder="1" applyAlignment="1">
      <alignment horizontal="left"/>
    </xf>
    <xf numFmtId="0" fontId="3" fillId="0" borderId="46" xfId="1" applyNumberFormat="1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3" fillId="0" borderId="23" xfId="1" applyNumberFormat="1" applyFont="1" applyBorder="1" applyAlignment="1">
      <alignment horizontal="left" vertical="center"/>
    </xf>
    <xf numFmtId="0" fontId="3" fillId="0" borderId="27" xfId="1" applyNumberFormat="1" applyFont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52" xfId="0" applyFont="1" applyFill="1" applyBorder="1" applyAlignment="1">
      <alignment horizontal="left" vertical="center"/>
    </xf>
    <xf numFmtId="0" fontId="3" fillId="0" borderId="57" xfId="1" applyNumberFormat="1" applyFont="1" applyBorder="1" applyAlignment="1">
      <alignment horizontal="left" vertical="center"/>
    </xf>
    <xf numFmtId="0" fontId="7" fillId="5" borderId="8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left"/>
    </xf>
    <xf numFmtId="0" fontId="2" fillId="2" borderId="93" xfId="0" applyFont="1" applyFill="1" applyBorder="1" applyAlignment="1">
      <alignment horizontal="left"/>
    </xf>
    <xf numFmtId="0" fontId="2" fillId="2" borderId="50" xfId="0" applyFont="1" applyFill="1" applyBorder="1" applyAlignment="1">
      <alignment horizontal="left"/>
    </xf>
    <xf numFmtId="0" fontId="6" fillId="4" borderId="62" xfId="0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horizontal="center" vertical="center"/>
    </xf>
    <xf numFmtId="49" fontId="6" fillId="4" borderId="96" xfId="1" applyNumberFormat="1" applyFont="1" applyFill="1" applyBorder="1" applyAlignment="1">
      <alignment horizontal="center" vertical="center" wrapText="1"/>
    </xf>
    <xf numFmtId="49" fontId="6" fillId="4" borderId="68" xfId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94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9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0" borderId="23" xfId="0" quotePrefix="1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6" fillId="4" borderId="74" xfId="0" applyFont="1" applyFill="1" applyBorder="1" applyAlignment="1">
      <alignment horizontal="center" vertical="center" wrapText="1"/>
    </xf>
    <xf numFmtId="0" fontId="6" fillId="4" borderId="75" xfId="0" applyFont="1" applyFill="1" applyBorder="1" applyAlignment="1">
      <alignment horizontal="center" vertical="center" wrapText="1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11" fillId="0" borderId="22" xfId="0" applyFont="1" applyBorder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8" xfId="0" applyFont="1" applyBorder="1" applyAlignment="1">
      <alignment horizontal="center"/>
    </xf>
    <xf numFmtId="17" fontId="3" fillId="0" borderId="35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</cellXfs>
  <cellStyles count="5">
    <cellStyle name="Moeda" xfId="1" builtinId="4"/>
    <cellStyle name="Moeda 5" xfId="3" xr:uid="{07940CA0-1269-4212-BC9B-0D907E3CFC55}"/>
    <cellStyle name="Normal" xfId="0" builtinId="0"/>
    <cellStyle name="Porcentagem" xfId="2" builtinId="5"/>
    <cellStyle name="Vírgula 2" xfId="4" xr:uid="{31AC7643-B6CF-4B3B-A1BE-4D784D08C5CF}"/>
  </cellStyles>
  <dxfs count="69"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</dxfs>
  <tableStyles count="0" defaultTableStyle="TableStyleMedium2" defaultPivotStyle="PivotStyleLight16"/>
  <colors>
    <mruColors>
      <color rgb="FFE6E100"/>
      <color rgb="FFD7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 de desembolso - construção</a:t>
            </a:r>
          </a:p>
        </c:rich>
      </c:tx>
      <c:layout>
        <c:manualLayout>
          <c:xMode val="edge"/>
          <c:yMode val="edge"/>
          <c:x val="0.29283432163572148"/>
          <c:y val="1.13960113960113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5314825926696954"/>
          <c:y val="9.5308641975308653E-2"/>
          <c:w val="0.69885763501957265"/>
          <c:h val="0.81656878360290419"/>
        </c:manualLayout>
      </c:layout>
      <c:barChart>
        <c:barDir val="col"/>
        <c:grouping val="clustered"/>
        <c:varyColors val="0"/>
        <c:ser>
          <c:idx val="1"/>
          <c:order val="1"/>
          <c:tx>
            <c:v>Mensal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Totalizadora!$F$32:$F$45</c:f>
              <c:numCache>
                <c:formatCode>_("R$"* #,##0.00_);_("R$"* \(#,##0.00\);_("R$"* "-"??_);_(@_)</c:formatCode>
                <c:ptCount val="14"/>
                <c:pt idx="0">
                  <c:v>48316.97040107425</c:v>
                </c:pt>
                <c:pt idx="1">
                  <c:v>2103.2683639265824</c:v>
                </c:pt>
                <c:pt idx="2">
                  <c:v>64106.501319645358</c:v>
                </c:pt>
                <c:pt idx="3">
                  <c:v>103762.39420284882</c:v>
                </c:pt>
                <c:pt idx="4">
                  <c:v>18995.668019340541</c:v>
                </c:pt>
                <c:pt idx="5">
                  <c:v>177107.56314994962</c:v>
                </c:pt>
                <c:pt idx="6">
                  <c:v>131178.88484744384</c:v>
                </c:pt>
                <c:pt idx="7">
                  <c:v>91860.258848023586</c:v>
                </c:pt>
                <c:pt idx="8">
                  <c:v>919688.61430819589</c:v>
                </c:pt>
                <c:pt idx="9">
                  <c:v>227453.63659870165</c:v>
                </c:pt>
                <c:pt idx="10">
                  <c:v>1632226.063973045</c:v>
                </c:pt>
                <c:pt idx="11">
                  <c:v>1150961.1439889385</c:v>
                </c:pt>
                <c:pt idx="12">
                  <c:v>56713.00755375607</c:v>
                </c:pt>
                <c:pt idx="13">
                  <c:v>243393.3671355205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255424"/>
        <c:axId val="273254176"/>
      </c:barChart>
      <c:lineChart>
        <c:grouping val="standard"/>
        <c:varyColors val="0"/>
        <c:ser>
          <c:idx val="0"/>
          <c:order val="0"/>
          <c:tx>
            <c:v>Acumulado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Totalizadora!$G$32:$G$45</c:f>
              <c:numCache>
                <c:formatCode>_("R$"* #,##0.00_);_("R$"* \(#,##0.00\);_("R$"* "-"??_);_(@_)</c:formatCode>
                <c:ptCount val="14"/>
                <c:pt idx="0">
                  <c:v>48316.97040107425</c:v>
                </c:pt>
                <c:pt idx="1">
                  <c:v>50420.238765000831</c:v>
                </c:pt>
                <c:pt idx="2">
                  <c:v>114526.74008464618</c:v>
                </c:pt>
                <c:pt idx="3">
                  <c:v>218289.13428749499</c:v>
                </c:pt>
                <c:pt idx="4">
                  <c:v>237284.80230683554</c:v>
                </c:pt>
                <c:pt idx="5">
                  <c:v>414392.36545678519</c:v>
                </c:pt>
                <c:pt idx="6">
                  <c:v>545571.25030422909</c:v>
                </c:pt>
                <c:pt idx="7">
                  <c:v>637431.50915225269</c:v>
                </c:pt>
                <c:pt idx="8">
                  <c:v>1557120.1234604486</c:v>
                </c:pt>
                <c:pt idx="9">
                  <c:v>1784573.7600591502</c:v>
                </c:pt>
                <c:pt idx="10">
                  <c:v>3416799.8240321949</c:v>
                </c:pt>
                <c:pt idx="11">
                  <c:v>4567760.9680211339</c:v>
                </c:pt>
                <c:pt idx="12">
                  <c:v>4624473.9755748902</c:v>
                </c:pt>
                <c:pt idx="13">
                  <c:v>4867867.3427104102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618880"/>
        <c:axId val="940621792"/>
      </c:lineChart>
      <c:catAx>
        <c:axId val="27325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4176"/>
        <c:crosses val="autoZero"/>
        <c:auto val="1"/>
        <c:lblAlgn val="ctr"/>
        <c:lblOffset val="100"/>
        <c:noMultiLvlLbl val="0"/>
      </c:catAx>
      <c:valAx>
        <c:axId val="27325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 mensal (R$ mil)</a:t>
                </a:r>
              </a:p>
            </c:rich>
          </c:tx>
          <c:layout>
            <c:manualLayout>
              <c:xMode val="edge"/>
              <c:yMode val="edge"/>
              <c:x val="1.2784582482745213E-2"/>
              <c:y val="0.22667922919891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5424"/>
        <c:crosses val="autoZero"/>
        <c:crossBetween val="between"/>
      </c:valAx>
      <c:valAx>
        <c:axId val="9406217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</a:t>
                </a:r>
                <a:r>
                  <a:rPr lang="pt-BR" sz="1200" baseline="0"/>
                  <a:t> acumulado (R$ mil)</a:t>
                </a:r>
                <a:endParaRPr lang="pt-BR" sz="1200"/>
              </a:p>
            </c:rich>
          </c:tx>
          <c:layout>
            <c:manualLayout>
              <c:xMode val="edge"/>
              <c:yMode val="edge"/>
              <c:x val="0.94973591264054957"/>
              <c:y val="0.19344086262721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618880"/>
        <c:crosses val="max"/>
        <c:crossBetween val="between"/>
      </c:valAx>
      <c:catAx>
        <c:axId val="940618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0621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194954797317006"/>
          <c:y val="0.10265921887969132"/>
          <c:w val="0.1713240011665208"/>
          <c:h val="0.14194255632575842"/>
        </c:manualLayout>
      </c:layout>
      <c:overlay val="1"/>
      <c:spPr>
        <a:solidFill>
          <a:schemeClr val="bg1">
            <a:alpha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76200</xdr:rowOff>
    </xdr:from>
    <xdr:to>
      <xdr:col>9</xdr:col>
      <xdr:colOff>1133475</xdr:colOff>
      <xdr:row>26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164E30B-5F59-4F05-8E1C-82CFAA339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62099-BA34-4C77-AE6C-9EBA10731B9A}">
  <sheetPr>
    <pageSetUpPr fitToPage="1"/>
  </sheetPr>
  <dimension ref="B1:Q18"/>
  <sheetViews>
    <sheetView zoomScaleNormal="100" workbookViewId="0">
      <selection activeCell="D4" sqref="D4:D5"/>
    </sheetView>
  </sheetViews>
  <sheetFormatPr defaultRowHeight="14.4" x14ac:dyDescent="0.3"/>
  <cols>
    <col min="1" max="1" width="2.109375" customWidth="1"/>
    <col min="2" max="2" width="15.6640625" bestFit="1" customWidth="1"/>
    <col min="3" max="3" width="37.109375" customWidth="1"/>
    <col min="4" max="4" width="66.6640625" style="57" customWidth="1"/>
    <col min="5" max="6" width="11.5546875" customWidth="1"/>
    <col min="7" max="7" width="29.33203125" customWidth="1"/>
  </cols>
  <sheetData>
    <row r="1" spans="2:17" s="3" customFormat="1" ht="15" thickBot="1" x14ac:dyDescent="0.35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3">
      <c r="B2" s="158" t="s">
        <v>301</v>
      </c>
      <c r="C2" s="159"/>
      <c r="D2" s="157" t="s">
        <v>468</v>
      </c>
      <c r="E2" s="166" t="s">
        <v>302</v>
      </c>
      <c r="F2" s="166"/>
      <c r="G2" s="71" t="s">
        <v>470</v>
      </c>
      <c r="I2" s="25"/>
      <c r="J2" s="2"/>
    </row>
    <row r="3" spans="2:17" s="3" customFormat="1" ht="15" thickBot="1" x14ac:dyDescent="0.35">
      <c r="B3" s="160"/>
      <c r="C3" s="161"/>
      <c r="D3" s="155"/>
      <c r="E3" s="163" t="s">
        <v>303</v>
      </c>
      <c r="F3" s="163"/>
      <c r="G3" s="72">
        <v>255083939</v>
      </c>
      <c r="I3" s="25"/>
      <c r="J3" s="2"/>
    </row>
    <row r="4" spans="2:17" s="3" customFormat="1" ht="15" thickTop="1" x14ac:dyDescent="0.3">
      <c r="B4" s="164" t="s">
        <v>304</v>
      </c>
      <c r="C4" s="165"/>
      <c r="D4" s="154" t="s">
        <v>469</v>
      </c>
      <c r="E4" s="162" t="s">
        <v>305</v>
      </c>
      <c r="F4" s="162"/>
      <c r="G4" s="73" t="s">
        <v>471</v>
      </c>
      <c r="I4" s="25"/>
      <c r="J4" s="2"/>
    </row>
    <row r="5" spans="2:17" s="3" customFormat="1" ht="15" thickBot="1" x14ac:dyDescent="0.35">
      <c r="B5" s="160"/>
      <c r="C5" s="161"/>
      <c r="D5" s="155"/>
      <c r="E5" s="163" t="s">
        <v>306</v>
      </c>
      <c r="F5" s="163"/>
      <c r="G5" s="72" t="s">
        <v>472</v>
      </c>
      <c r="I5" s="25"/>
      <c r="J5" s="2"/>
    </row>
    <row r="6" spans="2:17" s="3" customFormat="1" ht="15.6" thickTop="1" thickBot="1" x14ac:dyDescent="0.35">
      <c r="B6" s="152" t="s">
        <v>307</v>
      </c>
      <c r="C6" s="153"/>
      <c r="D6" s="137">
        <v>45489</v>
      </c>
      <c r="E6" s="156" t="s">
        <v>308</v>
      </c>
      <c r="F6" s="156"/>
      <c r="G6" s="74">
        <v>45489</v>
      </c>
      <c r="H6" s="46"/>
      <c r="I6" s="46"/>
      <c r="J6" s="46"/>
      <c r="K6" s="46"/>
      <c r="L6" s="46"/>
      <c r="M6" s="46"/>
      <c r="N6" s="46"/>
      <c r="P6" s="25"/>
      <c r="Q6" s="2"/>
    </row>
    <row r="7" spans="2:17" s="3" customFormat="1" ht="15" thickBot="1" x14ac:dyDescent="0.35">
      <c r="B7" s="1"/>
      <c r="C7" s="2"/>
      <c r="D7" s="59"/>
      <c r="E7" s="5"/>
      <c r="F7" s="5"/>
      <c r="G7" s="5"/>
      <c r="H7" s="5"/>
      <c r="I7" s="5"/>
      <c r="J7" s="5"/>
      <c r="K7" s="5"/>
      <c r="L7" s="5"/>
      <c r="M7" s="5"/>
      <c r="N7" s="5"/>
      <c r="P7" s="25"/>
      <c r="Q7" s="2"/>
    </row>
    <row r="8" spans="2:17" ht="16.5" customHeight="1" thickBot="1" x14ac:dyDescent="0.35">
      <c r="B8" s="144" t="s">
        <v>0</v>
      </c>
      <c r="C8" s="145"/>
      <c r="D8" s="144" t="s">
        <v>379</v>
      </c>
      <c r="E8" s="145"/>
      <c r="F8" s="145"/>
      <c r="G8" s="146"/>
    </row>
    <row r="9" spans="2:17" ht="15" thickBot="1" x14ac:dyDescent="0.35"/>
    <row r="10" spans="2:17" ht="15" thickBot="1" x14ac:dyDescent="0.35">
      <c r="B10" s="75" t="s">
        <v>373</v>
      </c>
      <c r="C10" s="76" t="s">
        <v>374</v>
      </c>
      <c r="D10" s="147" t="s">
        <v>375</v>
      </c>
      <c r="E10" s="147"/>
      <c r="F10" s="147"/>
      <c r="G10" s="148"/>
    </row>
    <row r="11" spans="2:17" ht="45" customHeight="1" x14ac:dyDescent="0.3">
      <c r="B11" s="67" t="s">
        <v>369</v>
      </c>
      <c r="C11" s="62" t="s">
        <v>372</v>
      </c>
      <c r="D11" s="149" t="s">
        <v>380</v>
      </c>
      <c r="E11" s="150"/>
      <c r="F11" s="150"/>
      <c r="G11" s="151"/>
    </row>
    <row r="12" spans="2:17" ht="173.25" customHeight="1" x14ac:dyDescent="0.3">
      <c r="B12" s="68" t="s">
        <v>365</v>
      </c>
      <c r="C12" s="60" t="s">
        <v>370</v>
      </c>
      <c r="D12" s="138" t="s">
        <v>396</v>
      </c>
      <c r="E12" s="139"/>
      <c r="F12" s="139"/>
      <c r="G12" s="140"/>
    </row>
    <row r="13" spans="2:17" ht="121.5" customHeight="1" x14ac:dyDescent="0.3">
      <c r="B13" s="68" t="s">
        <v>366</v>
      </c>
      <c r="C13" s="60" t="s">
        <v>371</v>
      </c>
      <c r="D13" s="138" t="s">
        <v>392</v>
      </c>
      <c r="E13" s="139"/>
      <c r="F13" s="139"/>
      <c r="G13" s="140"/>
    </row>
    <row r="14" spans="2:17" ht="114" customHeight="1" x14ac:dyDescent="0.3">
      <c r="B14" s="69" t="s">
        <v>367</v>
      </c>
      <c r="C14" s="66" t="s">
        <v>376</v>
      </c>
      <c r="D14" s="138" t="s">
        <v>377</v>
      </c>
      <c r="E14" s="139"/>
      <c r="F14" s="139"/>
      <c r="G14" s="140"/>
    </row>
    <row r="15" spans="2:17" ht="148.5" customHeight="1" thickBot="1" x14ac:dyDescent="0.35">
      <c r="B15" s="70" t="s">
        <v>368</v>
      </c>
      <c r="C15" s="61" t="s">
        <v>378</v>
      </c>
      <c r="D15" s="141" t="s">
        <v>381</v>
      </c>
      <c r="E15" s="142"/>
      <c r="F15" s="142"/>
      <c r="G15" s="143"/>
    </row>
    <row r="16" spans="2:17" x14ac:dyDescent="0.3">
      <c r="B16" s="58"/>
    </row>
    <row r="18" spans="2:2" x14ac:dyDescent="0.3">
      <c r="B18" s="58"/>
    </row>
  </sheetData>
  <sheetProtection algorithmName="SHA-512" hashValue="PCtTc+z+JJO5nv5Yebf6GI05z01/GySQqyMap/38tJnmrfYEQvJp6p9EPUAjsxNzxfCq3tdRZvQ2nvnYrC0LgA==" saltValue="kNCxOYlE8err9g5a0/Y3cQ==" spinCount="100000" sheet="1" objects="1" scenarios="1"/>
  <protectedRanges>
    <protectedRange sqref="D2:D6 G2:G6" name="Intervalo1"/>
  </protectedRanges>
  <mergeCells count="18">
    <mergeCell ref="B6:C6"/>
    <mergeCell ref="D4:D5"/>
    <mergeCell ref="B8:C8"/>
    <mergeCell ref="E6:F6"/>
    <mergeCell ref="D2:D3"/>
    <mergeCell ref="B2:C3"/>
    <mergeCell ref="E4:F4"/>
    <mergeCell ref="E5:F5"/>
    <mergeCell ref="B4:C5"/>
    <mergeCell ref="E2:F2"/>
    <mergeCell ref="E3:F3"/>
    <mergeCell ref="D14:G14"/>
    <mergeCell ref="D15:G15"/>
    <mergeCell ref="D8:G8"/>
    <mergeCell ref="D10:G10"/>
    <mergeCell ref="D11:G11"/>
    <mergeCell ref="D12:G12"/>
    <mergeCell ref="D13:G13"/>
  </mergeCells>
  <conditionalFormatting sqref="D2">
    <cfRule type="containsBlanks" dxfId="68" priority="3">
      <formula>LEN(TRIM(D2))=0</formula>
    </cfRule>
  </conditionalFormatting>
  <conditionalFormatting sqref="D4">
    <cfRule type="containsBlanks" dxfId="67" priority="2">
      <formula>LEN(TRIM(D4))=0</formula>
    </cfRule>
  </conditionalFormatting>
  <conditionalFormatting sqref="D6">
    <cfRule type="containsBlanks" dxfId="66" priority="1">
      <formula>LEN(TRIM(D6))=0</formula>
    </cfRule>
  </conditionalFormatting>
  <conditionalFormatting sqref="G2:G6">
    <cfRule type="containsBlanks" dxfId="65" priority="5">
      <formula>LEN(TRIM(G2))=0</formula>
    </cfRule>
  </conditionalFormatting>
  <pageMargins left="0.51181102362204722" right="0.51181102362204722" top="0.78740157480314965" bottom="0.78740157480314965" header="0.31496062992125984" footer="0.31496062992125984"/>
  <pageSetup paperSize="9" scale="63" orientation="landscape" r:id="rId1"/>
  <headerFooter>
    <oddFooter>&amp;L&amp;"-,Negrito" Confidencial&amp;C&amp;D&amp;RPágina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C072-FA00-470B-A345-EC6F036CA0CB}">
  <sheetPr>
    <pageSetUpPr fitToPage="1"/>
  </sheetPr>
  <dimension ref="B1:I126"/>
  <sheetViews>
    <sheetView zoomScale="75" zoomScaleNormal="75" workbookViewId="0">
      <pane ySplit="11" topLeftCell="A105" activePane="bottomLeft" state="frozen"/>
      <selection pane="bottomLeft" activeCell="G59" sqref="G59"/>
    </sheetView>
  </sheetViews>
  <sheetFormatPr defaultColWidth="9.109375" defaultRowHeight="14.4" x14ac:dyDescent="0.3"/>
  <cols>
    <col min="1" max="1" width="2.109375" style="3" customWidth="1"/>
    <col min="2" max="2" width="7.109375" style="1" customWidth="1"/>
    <col min="3" max="3" width="14.33203125" style="2" customWidth="1"/>
    <col min="4" max="4" width="14.33203125" style="3" customWidth="1"/>
    <col min="5" max="5" width="101.44140625" style="4" customWidth="1"/>
    <col min="6" max="6" width="42.109375" style="4" customWidth="1"/>
    <col min="7" max="7" width="42.88671875" style="5" customWidth="1"/>
    <col min="8" max="8" width="17.44140625" style="3" bestFit="1" customWidth="1"/>
    <col min="9" max="9" width="24.6640625" style="3" bestFit="1" customWidth="1"/>
    <col min="10" max="10" width="17.44140625" style="3" bestFit="1" customWidth="1"/>
    <col min="11" max="16384" width="9.109375" style="3"/>
  </cols>
  <sheetData>
    <row r="1" spans="2:7" ht="15" thickBot="1" x14ac:dyDescent="0.35"/>
    <row r="2" spans="2:7" x14ac:dyDescent="0.3">
      <c r="B2" s="167" t="s">
        <v>301</v>
      </c>
      <c r="C2" s="168"/>
      <c r="D2" s="169"/>
      <c r="E2" s="173" t="str">
        <f>Instruções!D2</f>
        <v>WEG EQUIPAMENTOS ELÉTRICOS S.A.</v>
      </c>
      <c r="F2" s="129" t="s">
        <v>302</v>
      </c>
      <c r="G2" s="65" t="str">
        <f>Instruções!G2</f>
        <v>07.175.725/0010-50</v>
      </c>
    </row>
    <row r="3" spans="2:7" ht="15" thickBot="1" x14ac:dyDescent="0.35">
      <c r="B3" s="170"/>
      <c r="C3" s="171"/>
      <c r="D3" s="172"/>
      <c r="E3" s="174"/>
      <c r="F3" s="130" t="s">
        <v>303</v>
      </c>
      <c r="G3" s="77">
        <f>Instruções!G3</f>
        <v>255083939</v>
      </c>
    </row>
    <row r="4" spans="2:7" ht="15" thickTop="1" x14ac:dyDescent="0.3">
      <c r="B4" s="175" t="s">
        <v>304</v>
      </c>
      <c r="C4" s="176"/>
      <c r="D4" s="177"/>
      <c r="E4" s="178" t="str">
        <f>Instruções!D4</f>
        <v>GEAN CARLO DALAGNOLLO</v>
      </c>
      <c r="F4" s="131" t="s">
        <v>305</v>
      </c>
      <c r="G4" s="133" t="str">
        <f>Instruções!G4</f>
        <v>710.331.909-00</v>
      </c>
    </row>
    <row r="5" spans="2:7" ht="15" thickBot="1" x14ac:dyDescent="0.35">
      <c r="B5" s="170"/>
      <c r="C5" s="171"/>
      <c r="D5" s="172"/>
      <c r="E5" s="174"/>
      <c r="F5" s="130" t="s">
        <v>306</v>
      </c>
      <c r="G5" s="77" t="str">
        <f>Instruções!G5</f>
        <v>00001981648 SESP SC</v>
      </c>
    </row>
    <row r="6" spans="2:7" ht="15.6" thickTop="1" thickBot="1" x14ac:dyDescent="0.35">
      <c r="B6" s="180" t="s">
        <v>307</v>
      </c>
      <c r="C6" s="181"/>
      <c r="D6" s="182"/>
      <c r="E6" s="64">
        <f>Instruções!D6</f>
        <v>45489</v>
      </c>
      <c r="F6" s="132" t="s">
        <v>308</v>
      </c>
      <c r="G6" s="79">
        <f>Instruções!G6</f>
        <v>45489</v>
      </c>
    </row>
    <row r="7" spans="2:7" ht="15" thickBot="1" x14ac:dyDescent="0.35"/>
    <row r="8" spans="2:7" ht="18.600000000000001" thickBot="1" x14ac:dyDescent="0.35">
      <c r="B8" s="144" t="s">
        <v>0</v>
      </c>
      <c r="C8" s="145"/>
      <c r="D8" s="146"/>
      <c r="E8" s="195" t="s">
        <v>362</v>
      </c>
      <c r="F8" s="196"/>
      <c r="G8" s="197"/>
    </row>
    <row r="9" spans="2:7" ht="15" thickBot="1" x14ac:dyDescent="0.35"/>
    <row r="10" spans="2:7" ht="15.75" customHeight="1" x14ac:dyDescent="0.3">
      <c r="B10" s="183" t="s">
        <v>1</v>
      </c>
      <c r="C10" s="198" t="s">
        <v>2</v>
      </c>
      <c r="D10" s="199"/>
      <c r="E10" s="199"/>
      <c r="F10" s="200"/>
      <c r="G10" s="185" t="s">
        <v>467</v>
      </c>
    </row>
    <row r="11" spans="2:7" ht="15" thickBot="1" x14ac:dyDescent="0.35">
      <c r="B11" s="184"/>
      <c r="C11" s="201"/>
      <c r="D11" s="202"/>
      <c r="E11" s="202"/>
      <c r="F11" s="203"/>
      <c r="G11" s="186"/>
    </row>
    <row r="12" spans="2:7" ht="3.75" customHeight="1" thickBot="1" x14ac:dyDescent="0.35">
      <c r="G12" s="6"/>
    </row>
    <row r="13" spans="2:7" ht="19.5" customHeight="1" thickBot="1" x14ac:dyDescent="0.35">
      <c r="B13" s="7">
        <v>1</v>
      </c>
      <c r="C13" s="189" t="s">
        <v>3</v>
      </c>
      <c r="D13" s="190"/>
      <c r="E13" s="190"/>
      <c r="F13" s="190"/>
      <c r="G13" s="191"/>
    </row>
    <row r="14" spans="2:7" ht="6" customHeight="1" x14ac:dyDescent="0.3">
      <c r="B14" s="8"/>
      <c r="C14" s="8"/>
      <c r="D14" s="9"/>
      <c r="E14" s="10"/>
      <c r="F14" s="10"/>
      <c r="G14" s="11"/>
    </row>
    <row r="15" spans="2:7" s="1" customFormat="1" ht="15" customHeight="1" x14ac:dyDescent="0.3">
      <c r="B15" s="179" t="s">
        <v>4</v>
      </c>
      <c r="C15" s="179"/>
      <c r="D15" s="179"/>
      <c r="E15" s="179"/>
      <c r="F15" s="179"/>
      <c r="G15" s="179"/>
    </row>
    <row r="16" spans="2:7" s="2" customFormat="1" ht="18.75" customHeight="1" x14ac:dyDescent="0.3">
      <c r="B16" s="88" t="s">
        <v>5</v>
      </c>
      <c r="C16" s="192" t="s">
        <v>223</v>
      </c>
      <c r="D16" s="193"/>
      <c r="E16" s="193"/>
      <c r="F16" s="194"/>
      <c r="G16" s="89">
        <v>2237.3426807993187</v>
      </c>
    </row>
    <row r="17" spans="2:7" s="1" customFormat="1" ht="15" customHeight="1" x14ac:dyDescent="0.3">
      <c r="B17" s="179" t="s">
        <v>6</v>
      </c>
      <c r="C17" s="179"/>
      <c r="D17" s="179"/>
      <c r="E17" s="179"/>
      <c r="F17" s="179"/>
      <c r="G17" s="179"/>
    </row>
    <row r="18" spans="2:7" s="2" customFormat="1" ht="18.75" customHeight="1" x14ac:dyDescent="0.3">
      <c r="B18" s="47" t="s">
        <v>7</v>
      </c>
      <c r="C18" s="192" t="s">
        <v>336</v>
      </c>
      <c r="D18" s="193" t="s">
        <v>8</v>
      </c>
      <c r="E18" s="193" t="s">
        <v>8</v>
      </c>
      <c r="F18" s="194"/>
      <c r="G18" s="48">
        <v>8821.9914059082075</v>
      </c>
    </row>
    <row r="19" spans="2:7" s="2" customFormat="1" ht="18.75" customHeight="1" x14ac:dyDescent="0.3">
      <c r="B19" s="12" t="s">
        <v>9</v>
      </c>
      <c r="C19" s="192" t="s">
        <v>337</v>
      </c>
      <c r="D19" s="193" t="s">
        <v>10</v>
      </c>
      <c r="E19" s="193" t="s">
        <v>10</v>
      </c>
      <c r="F19" s="194"/>
      <c r="G19" s="90">
        <v>2237.3426807993187</v>
      </c>
    </row>
    <row r="20" spans="2:7" s="2" customFormat="1" ht="18.75" customHeight="1" x14ac:dyDescent="0.3">
      <c r="B20" s="12" t="s">
        <v>11</v>
      </c>
      <c r="C20" s="192" t="s">
        <v>338</v>
      </c>
      <c r="D20" s="193" t="s">
        <v>12</v>
      </c>
      <c r="E20" s="193" t="s">
        <v>12</v>
      </c>
      <c r="F20" s="194"/>
      <c r="G20" s="90">
        <v>2237.3426807993187</v>
      </c>
    </row>
    <row r="21" spans="2:7" s="2" customFormat="1" ht="18.75" customHeight="1" x14ac:dyDescent="0.3">
      <c r="B21" s="91" t="s">
        <v>13</v>
      </c>
      <c r="C21" s="192" t="s">
        <v>339</v>
      </c>
      <c r="D21" s="193" t="s">
        <v>14</v>
      </c>
      <c r="E21" s="193" t="s">
        <v>14</v>
      </c>
      <c r="F21" s="194"/>
      <c r="G21" s="92">
        <v>2237.3426807993187</v>
      </c>
    </row>
    <row r="22" spans="2:7" s="1" customFormat="1" ht="15" customHeight="1" x14ac:dyDescent="0.3">
      <c r="B22" s="179" t="s">
        <v>15</v>
      </c>
      <c r="C22" s="179"/>
      <c r="D22" s="179"/>
      <c r="E22" s="179"/>
      <c r="F22" s="179"/>
      <c r="G22" s="179"/>
    </row>
    <row r="23" spans="2:7" s="2" customFormat="1" ht="18.75" customHeight="1" x14ac:dyDescent="0.3">
      <c r="B23" s="47" t="s">
        <v>16</v>
      </c>
      <c r="C23" s="192" t="s">
        <v>340</v>
      </c>
      <c r="D23" s="193"/>
      <c r="E23" s="193"/>
      <c r="F23" s="194"/>
      <c r="G23" s="134">
        <v>2237.3426807993187</v>
      </c>
    </row>
    <row r="24" spans="2:7" s="2" customFormat="1" ht="18.75" customHeight="1" x14ac:dyDescent="0.3">
      <c r="B24" s="47" t="s">
        <v>17</v>
      </c>
      <c r="C24" s="192" t="s">
        <v>458</v>
      </c>
      <c r="D24" s="193"/>
      <c r="E24" s="193"/>
      <c r="F24" s="194"/>
      <c r="G24" s="134">
        <v>2237.3426807993187</v>
      </c>
    </row>
    <row r="25" spans="2:7" s="2" customFormat="1" ht="18.75" customHeight="1" x14ac:dyDescent="0.3">
      <c r="B25" s="47" t="s">
        <v>18</v>
      </c>
      <c r="C25" s="192" t="s">
        <v>341</v>
      </c>
      <c r="D25" s="193"/>
      <c r="E25" s="193"/>
      <c r="F25" s="194"/>
      <c r="G25" s="135">
        <v>30050.559978051711</v>
      </c>
    </row>
    <row r="26" spans="2:7" s="2" customFormat="1" ht="18.75" customHeight="1" x14ac:dyDescent="0.3">
      <c r="B26" s="47" t="s">
        <v>20</v>
      </c>
      <c r="C26" s="192" t="s">
        <v>342</v>
      </c>
      <c r="D26" s="193"/>
      <c r="E26" s="193"/>
      <c r="F26" s="194"/>
      <c r="G26" s="135">
        <v>2237.3426807993187</v>
      </c>
    </row>
    <row r="27" spans="2:7" s="2" customFormat="1" ht="18.75" customHeight="1" x14ac:dyDescent="0.3">
      <c r="B27" s="47" t="s">
        <v>21</v>
      </c>
      <c r="C27" s="192" t="s">
        <v>343</v>
      </c>
      <c r="D27" s="193"/>
      <c r="E27" s="193"/>
      <c r="F27" s="194"/>
      <c r="G27" s="136">
        <v>10239.379651353955</v>
      </c>
    </row>
    <row r="28" spans="2:7" s="1" customFormat="1" ht="15" customHeight="1" x14ac:dyDescent="0.3">
      <c r="B28" s="179" t="s">
        <v>19</v>
      </c>
      <c r="C28" s="179"/>
      <c r="D28" s="179"/>
      <c r="E28" s="179"/>
      <c r="F28" s="179"/>
      <c r="G28" s="179"/>
    </row>
    <row r="29" spans="2:7" s="2" customFormat="1" ht="18.75" customHeight="1" x14ac:dyDescent="0.3">
      <c r="B29" s="47" t="s">
        <v>22</v>
      </c>
      <c r="C29" s="192" t="s">
        <v>309</v>
      </c>
      <c r="D29" s="193"/>
      <c r="E29" s="193"/>
      <c r="F29" s="194"/>
      <c r="G29" s="134">
        <v>1026.32</v>
      </c>
    </row>
    <row r="30" spans="2:7" s="2" customFormat="1" ht="18.75" customHeight="1" x14ac:dyDescent="0.3">
      <c r="B30" s="47" t="s">
        <v>24</v>
      </c>
      <c r="C30" s="192" t="s">
        <v>310</v>
      </c>
      <c r="D30" s="193"/>
      <c r="E30" s="193"/>
      <c r="F30" s="194"/>
      <c r="G30" s="135">
        <v>2237.3426807993187</v>
      </c>
    </row>
    <row r="31" spans="2:7" s="2" customFormat="1" ht="18.75" customHeight="1" x14ac:dyDescent="0.3">
      <c r="B31" s="47" t="s">
        <v>26</v>
      </c>
      <c r="C31" s="192" t="s">
        <v>218</v>
      </c>
      <c r="D31" s="193"/>
      <c r="E31" s="193"/>
      <c r="F31" s="194"/>
      <c r="G31" s="135">
        <v>2237.3426807993187</v>
      </c>
    </row>
    <row r="32" spans="2:7" s="2" customFormat="1" ht="18.75" customHeight="1" x14ac:dyDescent="0.3">
      <c r="B32" s="47" t="s">
        <v>29</v>
      </c>
      <c r="C32" s="192" t="s">
        <v>217</v>
      </c>
      <c r="D32" s="193"/>
      <c r="E32" s="193"/>
      <c r="F32" s="194"/>
      <c r="G32" s="136">
        <v>1026.32</v>
      </c>
    </row>
    <row r="33" spans="2:9" s="1" customFormat="1" ht="15" customHeight="1" x14ac:dyDescent="0.3">
      <c r="B33" s="179" t="s">
        <v>23</v>
      </c>
      <c r="C33" s="179"/>
      <c r="D33" s="179"/>
      <c r="E33" s="179"/>
      <c r="F33" s="179"/>
      <c r="G33" s="179"/>
    </row>
    <row r="34" spans="2:9" s="2" customFormat="1" ht="18.75" customHeight="1" x14ac:dyDescent="0.3">
      <c r="B34" s="47" t="s">
        <v>31</v>
      </c>
      <c r="C34" s="192" t="s">
        <v>25</v>
      </c>
      <c r="D34" s="193"/>
      <c r="E34" s="193" t="s">
        <v>25</v>
      </c>
      <c r="F34" s="194"/>
      <c r="G34" s="134">
        <v>10180.510514208805</v>
      </c>
    </row>
    <row r="35" spans="2:9" s="2" customFormat="1" ht="18.75" customHeight="1" x14ac:dyDescent="0.3">
      <c r="B35" s="47" t="s">
        <v>33</v>
      </c>
      <c r="C35" s="192" t="s">
        <v>221</v>
      </c>
      <c r="D35" s="193"/>
      <c r="E35" s="193"/>
      <c r="F35" s="194"/>
      <c r="G35" s="135">
        <v>1986.6583783751707</v>
      </c>
    </row>
    <row r="36" spans="2:9" s="2" customFormat="1" ht="18.75" customHeight="1" x14ac:dyDescent="0.3">
      <c r="B36" s="47" t="s">
        <v>239</v>
      </c>
      <c r="C36" s="192" t="s">
        <v>27</v>
      </c>
      <c r="D36" s="193"/>
      <c r="E36" s="193" t="s">
        <v>27</v>
      </c>
      <c r="F36" s="194"/>
      <c r="G36" s="136">
        <v>1986.6583783751707</v>
      </c>
    </row>
    <row r="37" spans="2:9" s="1" customFormat="1" ht="15" customHeight="1" x14ac:dyDescent="0.3">
      <c r="B37" s="179" t="s">
        <v>28</v>
      </c>
      <c r="C37" s="179"/>
      <c r="D37" s="179"/>
      <c r="E37" s="179"/>
      <c r="F37" s="179"/>
      <c r="G37" s="179"/>
    </row>
    <row r="38" spans="2:9" s="2" customFormat="1" ht="18.75" customHeight="1" x14ac:dyDescent="0.3">
      <c r="B38" s="47" t="s">
        <v>240</v>
      </c>
      <c r="C38" s="192" t="s">
        <v>464</v>
      </c>
      <c r="D38" s="193"/>
      <c r="E38" s="193" t="s">
        <v>30</v>
      </c>
      <c r="F38" s="194"/>
      <c r="G38" s="134">
        <v>2237.3426807993187</v>
      </c>
    </row>
    <row r="39" spans="2:9" s="2" customFormat="1" ht="18.75" customHeight="1" x14ac:dyDescent="0.3">
      <c r="B39" s="47" t="s">
        <v>241</v>
      </c>
      <c r="C39" s="192" t="s">
        <v>32</v>
      </c>
      <c r="D39" s="193"/>
      <c r="E39" s="193"/>
      <c r="F39" s="194"/>
      <c r="G39" s="135">
        <v>3973.3167567503415</v>
      </c>
    </row>
    <row r="40" spans="2:9" s="2" customFormat="1" ht="18.75" customHeight="1" x14ac:dyDescent="0.3">
      <c r="B40" s="47" t="s">
        <v>460</v>
      </c>
      <c r="C40" s="192" t="s">
        <v>34</v>
      </c>
      <c r="D40" s="193"/>
      <c r="E40" s="193"/>
      <c r="F40" s="194"/>
      <c r="G40" s="135">
        <v>6210.6594375496607</v>
      </c>
    </row>
    <row r="41" spans="2:9" s="1" customFormat="1" ht="6" customHeight="1" thickBot="1" x14ac:dyDescent="0.35">
      <c r="B41" s="8"/>
      <c r="C41" s="8"/>
      <c r="D41" s="9"/>
      <c r="E41" s="14"/>
      <c r="F41" s="14"/>
      <c r="G41" s="11"/>
    </row>
    <row r="42" spans="2:9" s="1" customFormat="1" ht="18" customHeight="1" thickBot="1" x14ac:dyDescent="0.35">
      <c r="B42" s="7">
        <v>2</v>
      </c>
      <c r="C42" s="189" t="s">
        <v>35</v>
      </c>
      <c r="D42" s="190"/>
      <c r="E42" s="190"/>
      <c r="F42" s="190"/>
      <c r="G42" s="191"/>
    </row>
    <row r="43" spans="2:9" s="1" customFormat="1" ht="6" customHeight="1" x14ac:dyDescent="0.3">
      <c r="B43" s="8"/>
      <c r="C43" s="8"/>
      <c r="D43" s="9"/>
      <c r="E43" s="14"/>
      <c r="F43" s="14"/>
      <c r="G43" s="11"/>
    </row>
    <row r="44" spans="2:9" s="1" customFormat="1" ht="15" customHeight="1" x14ac:dyDescent="0.3">
      <c r="B44" s="179" t="s">
        <v>36</v>
      </c>
      <c r="C44" s="179"/>
      <c r="D44" s="179"/>
      <c r="E44" s="179"/>
      <c r="F44" s="179"/>
      <c r="G44" s="179"/>
    </row>
    <row r="45" spans="2:9" s="2" customFormat="1" ht="18.75" customHeight="1" x14ac:dyDescent="0.3">
      <c r="B45" s="12" t="s">
        <v>37</v>
      </c>
      <c r="C45" s="192" t="s">
        <v>38</v>
      </c>
      <c r="D45" s="193"/>
      <c r="E45" s="193"/>
      <c r="F45" s="194"/>
      <c r="G45" s="134">
        <v>27083.121139156483</v>
      </c>
    </row>
    <row r="46" spans="2:9" s="15" customFormat="1" ht="18.75" customHeight="1" x14ac:dyDescent="0.3">
      <c r="B46" s="12" t="s">
        <v>39</v>
      </c>
      <c r="C46" s="192" t="s">
        <v>40</v>
      </c>
      <c r="D46" s="193"/>
      <c r="E46" s="193"/>
      <c r="F46" s="194"/>
      <c r="G46" s="134">
        <v>115794.85728152576</v>
      </c>
      <c r="H46" s="28"/>
      <c r="I46" s="29"/>
    </row>
    <row r="47" spans="2:9" s="15" customFormat="1" ht="18.75" customHeight="1" x14ac:dyDescent="0.3">
      <c r="B47" s="12" t="s">
        <v>41</v>
      </c>
      <c r="C47" s="192" t="s">
        <v>42</v>
      </c>
      <c r="D47" s="193"/>
      <c r="E47" s="193"/>
      <c r="F47" s="194"/>
      <c r="G47" s="134">
        <v>13541.560569578241</v>
      </c>
    </row>
    <row r="48" spans="2:9" s="1" customFormat="1" ht="15" customHeight="1" x14ac:dyDescent="0.3">
      <c r="B48" s="187" t="s">
        <v>43</v>
      </c>
      <c r="C48" s="188"/>
      <c r="D48" s="188"/>
      <c r="E48" s="188"/>
      <c r="F48" s="188"/>
      <c r="G48" s="188"/>
      <c r="H48" s="27"/>
    </row>
    <row r="49" spans="2:7" s="15" customFormat="1" ht="18.75" customHeight="1" x14ac:dyDescent="0.3">
      <c r="B49" s="12" t="s">
        <v>44</v>
      </c>
      <c r="C49" s="192" t="s">
        <v>45</v>
      </c>
      <c r="D49" s="193"/>
      <c r="E49" s="193"/>
      <c r="F49" s="194"/>
      <c r="G49" s="134">
        <v>36785.572561735535</v>
      </c>
    </row>
    <row r="50" spans="2:7" s="15" customFormat="1" ht="18.75" customHeight="1" x14ac:dyDescent="0.3">
      <c r="B50" s="12" t="s">
        <v>46</v>
      </c>
      <c r="C50" s="192" t="s">
        <v>47</v>
      </c>
      <c r="D50" s="193"/>
      <c r="E50" s="193"/>
      <c r="F50" s="194"/>
      <c r="G50" s="134">
        <v>9513.1151566014778</v>
      </c>
    </row>
    <row r="51" spans="2:7" s="15" customFormat="1" ht="18.75" customHeight="1" x14ac:dyDescent="0.3">
      <c r="B51" s="12" t="s">
        <v>48</v>
      </c>
      <c r="C51" s="192" t="s">
        <v>224</v>
      </c>
      <c r="D51" s="193"/>
      <c r="E51" s="193"/>
      <c r="F51" s="194"/>
      <c r="G51" s="134">
        <v>8456.1023614235346</v>
      </c>
    </row>
    <row r="52" spans="2:7" s="15" customFormat="1" ht="18.75" customHeight="1" x14ac:dyDescent="0.3">
      <c r="B52" s="12" t="s">
        <v>49</v>
      </c>
      <c r="C52" s="192" t="s">
        <v>225</v>
      </c>
      <c r="D52" s="193"/>
      <c r="E52" s="193"/>
      <c r="F52" s="194"/>
      <c r="G52" s="134">
        <v>12684.153542135302</v>
      </c>
    </row>
    <row r="53" spans="2:7" s="15" customFormat="1" ht="18.75" customHeight="1" x14ac:dyDescent="0.3">
      <c r="B53" s="12" t="s">
        <v>52</v>
      </c>
      <c r="C53" s="192" t="s">
        <v>50</v>
      </c>
      <c r="D53" s="193"/>
      <c r="E53" s="193"/>
      <c r="F53" s="194"/>
      <c r="G53" s="134">
        <v>59682.848089351362</v>
      </c>
    </row>
    <row r="54" spans="2:7" s="1" customFormat="1" ht="15" customHeight="1" x14ac:dyDescent="0.3">
      <c r="B54" s="179" t="s">
        <v>51</v>
      </c>
      <c r="C54" s="179"/>
      <c r="D54" s="179"/>
      <c r="E54" s="179"/>
      <c r="F54" s="179"/>
      <c r="G54" s="179"/>
    </row>
    <row r="55" spans="2:7" s="1" customFormat="1" ht="18.75" customHeight="1" x14ac:dyDescent="0.3">
      <c r="B55" s="12" t="s">
        <v>55</v>
      </c>
      <c r="C55" s="192" t="s">
        <v>53</v>
      </c>
      <c r="D55" s="193"/>
      <c r="E55" s="193"/>
      <c r="F55" s="194"/>
      <c r="G55" s="134">
        <v>10532.267309885534</v>
      </c>
    </row>
    <row r="56" spans="2:7" s="1" customFormat="1" ht="15" customHeight="1" x14ac:dyDescent="0.3">
      <c r="B56" s="179" t="s">
        <v>54</v>
      </c>
      <c r="C56" s="179"/>
      <c r="D56" s="179"/>
      <c r="E56" s="179"/>
      <c r="F56" s="179"/>
      <c r="G56" s="179"/>
    </row>
    <row r="57" spans="2:7" s="1" customFormat="1" ht="18.75" customHeight="1" x14ac:dyDescent="0.3">
      <c r="B57" s="12" t="s">
        <v>57</v>
      </c>
      <c r="C57" s="192" t="s">
        <v>216</v>
      </c>
      <c r="D57" s="193"/>
      <c r="E57" s="193"/>
      <c r="F57" s="194"/>
      <c r="G57" s="134">
        <v>43686.606718572824</v>
      </c>
    </row>
    <row r="58" spans="2:7" s="1" customFormat="1" ht="15" customHeight="1" x14ac:dyDescent="0.3">
      <c r="B58" s="179" t="s">
        <v>56</v>
      </c>
      <c r="C58" s="179"/>
      <c r="D58" s="179"/>
      <c r="E58" s="179"/>
      <c r="F58" s="179"/>
      <c r="G58" s="179"/>
    </row>
    <row r="59" spans="2:7" s="1" customFormat="1" ht="18.75" customHeight="1" x14ac:dyDescent="0.3">
      <c r="B59" s="12" t="s">
        <v>59</v>
      </c>
      <c r="C59" s="192" t="s">
        <v>58</v>
      </c>
      <c r="D59" s="193"/>
      <c r="E59" s="193"/>
      <c r="F59" s="194"/>
      <c r="G59" s="134">
        <v>13541.560569578241</v>
      </c>
    </row>
    <row r="60" spans="2:7" s="1" customFormat="1" ht="18.75" customHeight="1" x14ac:dyDescent="0.3">
      <c r="B60" s="12" t="s">
        <v>60</v>
      </c>
      <c r="C60" s="192" t="s">
        <v>222</v>
      </c>
      <c r="D60" s="193"/>
      <c r="E60" s="193"/>
      <c r="F60" s="194"/>
      <c r="G60" s="134">
        <v>104644.26672261624</v>
      </c>
    </row>
    <row r="61" spans="2:7" s="1" customFormat="1" ht="18.75" customHeight="1" x14ac:dyDescent="0.3">
      <c r="B61" s="12" t="s">
        <v>61</v>
      </c>
      <c r="C61" s="192" t="s">
        <v>63</v>
      </c>
      <c r="D61" s="193"/>
      <c r="E61" s="193"/>
      <c r="F61" s="194"/>
      <c r="G61" s="134">
        <v>5416.6242278312966</v>
      </c>
    </row>
    <row r="62" spans="2:7" s="1" customFormat="1" ht="18.75" customHeight="1" x14ac:dyDescent="0.3">
      <c r="B62" s="12" t="s">
        <v>62</v>
      </c>
      <c r="C62" s="192" t="s">
        <v>65</v>
      </c>
      <c r="D62" s="193"/>
      <c r="E62" s="193"/>
      <c r="F62" s="194"/>
      <c r="G62" s="134">
        <v>24374.809025240833</v>
      </c>
    </row>
    <row r="63" spans="2:7" s="1" customFormat="1" ht="15" customHeight="1" x14ac:dyDescent="0.3">
      <c r="B63" s="179" t="s">
        <v>67</v>
      </c>
      <c r="C63" s="179"/>
      <c r="D63" s="179"/>
      <c r="E63" s="179"/>
      <c r="F63" s="179"/>
      <c r="G63" s="179"/>
    </row>
    <row r="64" spans="2:7" s="1" customFormat="1" ht="18.75" customHeight="1" x14ac:dyDescent="0.3">
      <c r="B64" s="12" t="s">
        <v>64</v>
      </c>
      <c r="C64" s="192" t="s">
        <v>321</v>
      </c>
      <c r="D64" s="193"/>
      <c r="E64" s="193"/>
      <c r="F64" s="194"/>
      <c r="G64" s="134">
        <v>40430.73941555628</v>
      </c>
    </row>
    <row r="65" spans="2:7" s="1" customFormat="1" ht="18.75" customHeight="1" x14ac:dyDescent="0.3">
      <c r="B65" s="12" t="s">
        <v>66</v>
      </c>
      <c r="C65" s="192" t="s">
        <v>282</v>
      </c>
      <c r="D65" s="193"/>
      <c r="E65" s="193"/>
      <c r="F65" s="194"/>
      <c r="G65" s="134">
        <v>7134.8363674511083</v>
      </c>
    </row>
    <row r="66" spans="2:7" s="1" customFormat="1" ht="6" customHeight="1" thickBot="1" x14ac:dyDescent="0.35">
      <c r="B66" s="8" t="s">
        <v>68</v>
      </c>
      <c r="C66" s="8"/>
      <c r="D66" s="9"/>
      <c r="E66" s="14"/>
      <c r="F66" s="14"/>
      <c r="G66" s="11"/>
    </row>
    <row r="67" spans="2:7" s="1" customFormat="1" ht="18" customHeight="1" thickBot="1" x14ac:dyDescent="0.35">
      <c r="B67" s="30">
        <v>3</v>
      </c>
      <c r="C67" s="189" t="s">
        <v>236</v>
      </c>
      <c r="D67" s="190"/>
      <c r="E67" s="190"/>
      <c r="F67" s="190"/>
      <c r="G67" s="191"/>
    </row>
    <row r="68" spans="2:7" s="1" customFormat="1" ht="6" customHeight="1" x14ac:dyDescent="0.3">
      <c r="B68" s="8"/>
      <c r="C68" s="8"/>
      <c r="D68" s="9"/>
      <c r="E68" s="14"/>
      <c r="F68" s="14"/>
      <c r="G68" s="11"/>
    </row>
    <row r="69" spans="2:7" s="1" customFormat="1" ht="15" customHeight="1" x14ac:dyDescent="0.3">
      <c r="B69" s="179" t="s">
        <v>227</v>
      </c>
      <c r="C69" s="179"/>
      <c r="D69" s="179"/>
      <c r="E69" s="179"/>
      <c r="F69" s="179"/>
      <c r="G69" s="179"/>
    </row>
    <row r="70" spans="2:7" s="1" customFormat="1" ht="18.75" customHeight="1" x14ac:dyDescent="0.3">
      <c r="B70" s="12" t="s">
        <v>69</v>
      </c>
      <c r="C70" s="192" t="s">
        <v>234</v>
      </c>
      <c r="D70" s="193"/>
      <c r="E70" s="193"/>
      <c r="F70" s="194"/>
      <c r="G70" s="134"/>
    </row>
    <row r="71" spans="2:7" s="1" customFormat="1" ht="18.75" customHeight="1" x14ac:dyDescent="0.3">
      <c r="B71" s="12" t="s">
        <v>70</v>
      </c>
      <c r="C71" s="192" t="s">
        <v>71</v>
      </c>
      <c r="D71" s="193"/>
      <c r="E71" s="193"/>
      <c r="F71" s="194"/>
      <c r="G71" s="134"/>
    </row>
    <row r="72" spans="2:7" s="1" customFormat="1" ht="18.75" customHeight="1" x14ac:dyDescent="0.3">
      <c r="B72" s="12" t="s">
        <v>72</v>
      </c>
      <c r="C72" s="192" t="s">
        <v>235</v>
      </c>
      <c r="D72" s="193"/>
      <c r="E72" s="193"/>
      <c r="F72" s="194"/>
      <c r="G72" s="134"/>
    </row>
    <row r="73" spans="2:7" s="1" customFormat="1" ht="18.75" customHeight="1" x14ac:dyDescent="0.3">
      <c r="B73" s="12" t="s">
        <v>73</v>
      </c>
      <c r="C73" s="192" t="s">
        <v>283</v>
      </c>
      <c r="D73" s="193"/>
      <c r="E73" s="193"/>
      <c r="F73" s="194"/>
      <c r="G73" s="134"/>
    </row>
    <row r="74" spans="2:7" s="1" customFormat="1" ht="15" customHeight="1" x14ac:dyDescent="0.3">
      <c r="B74" s="179" t="s">
        <v>228</v>
      </c>
      <c r="C74" s="179"/>
      <c r="D74" s="179"/>
      <c r="E74" s="179"/>
      <c r="F74" s="179"/>
      <c r="G74" s="179"/>
    </row>
    <row r="75" spans="2:7" s="1" customFormat="1" ht="18.75" customHeight="1" x14ac:dyDescent="0.3">
      <c r="B75" s="12" t="s">
        <v>74</v>
      </c>
      <c r="C75" s="192" t="s">
        <v>298</v>
      </c>
      <c r="D75" s="193"/>
      <c r="E75" s="193"/>
      <c r="F75" s="194"/>
      <c r="G75" s="134"/>
    </row>
    <row r="76" spans="2:7" s="1" customFormat="1" ht="15" customHeight="1" x14ac:dyDescent="0.3">
      <c r="B76" s="179" t="s">
        <v>395</v>
      </c>
      <c r="C76" s="179"/>
      <c r="D76" s="179"/>
      <c r="E76" s="179"/>
      <c r="F76" s="179"/>
      <c r="G76" s="179"/>
    </row>
    <row r="77" spans="2:7" s="1" customFormat="1" ht="18.75" customHeight="1" x14ac:dyDescent="0.3">
      <c r="B77" s="12" t="s">
        <v>77</v>
      </c>
      <c r="C77" s="204" t="s">
        <v>344</v>
      </c>
      <c r="D77" s="205"/>
      <c r="E77" s="205"/>
      <c r="F77" s="206"/>
      <c r="G77" s="48">
        <v>2764882.9862341061</v>
      </c>
    </row>
    <row r="78" spans="2:7" s="1" customFormat="1" ht="15" customHeight="1" x14ac:dyDescent="0.3">
      <c r="B78" s="179" t="s">
        <v>76</v>
      </c>
      <c r="C78" s="179"/>
      <c r="D78" s="179"/>
      <c r="E78" s="179"/>
      <c r="F78" s="179"/>
      <c r="G78" s="179"/>
    </row>
    <row r="79" spans="2:7" s="1" customFormat="1" ht="18.75" customHeight="1" x14ac:dyDescent="0.3">
      <c r="B79" s="12" t="s">
        <v>79</v>
      </c>
      <c r="C79" s="192" t="s">
        <v>78</v>
      </c>
      <c r="D79" s="193"/>
      <c r="E79" s="193"/>
      <c r="F79" s="194"/>
      <c r="G79" s="48">
        <v>4270.9119925434379</v>
      </c>
    </row>
    <row r="80" spans="2:7" s="1" customFormat="1" ht="18.75" customHeight="1" x14ac:dyDescent="0.3">
      <c r="B80" s="12" t="s">
        <v>81</v>
      </c>
      <c r="C80" s="192" t="s">
        <v>80</v>
      </c>
      <c r="D80" s="193"/>
      <c r="E80" s="193"/>
      <c r="F80" s="194"/>
      <c r="G80" s="48">
        <v>81147.327858325327</v>
      </c>
    </row>
    <row r="81" spans="2:7" s="1" customFormat="1" ht="18.75" customHeight="1" x14ac:dyDescent="0.3">
      <c r="B81" s="12" t="s">
        <v>83</v>
      </c>
      <c r="C81" s="192" t="s">
        <v>82</v>
      </c>
      <c r="D81" s="193"/>
      <c r="E81" s="193"/>
      <c r="F81" s="194"/>
      <c r="G81" s="48">
        <v>42709.119925434381</v>
      </c>
    </row>
    <row r="82" spans="2:7" s="1" customFormat="1" ht="18.75" customHeight="1" x14ac:dyDescent="0.3">
      <c r="B82" s="12" t="s">
        <v>84</v>
      </c>
      <c r="C82" s="192" t="s">
        <v>229</v>
      </c>
      <c r="D82" s="193"/>
      <c r="E82" s="193"/>
      <c r="F82" s="194"/>
      <c r="G82" s="48">
        <v>48047.759916113675</v>
      </c>
    </row>
    <row r="83" spans="2:7" s="1" customFormat="1" ht="18.75" customHeight="1" x14ac:dyDescent="0.3">
      <c r="B83" s="12" t="s">
        <v>86</v>
      </c>
      <c r="C83" s="192" t="s">
        <v>85</v>
      </c>
      <c r="D83" s="193"/>
      <c r="E83" s="193"/>
      <c r="F83" s="194"/>
      <c r="G83" s="48">
        <v>253141.06421784835</v>
      </c>
    </row>
    <row r="84" spans="2:7" s="1" customFormat="1" ht="18.75" customHeight="1" x14ac:dyDescent="0.3">
      <c r="B84" s="12" t="s">
        <v>87</v>
      </c>
      <c r="C84" s="192" t="s">
        <v>219</v>
      </c>
      <c r="D84" s="193"/>
      <c r="E84" s="193"/>
      <c r="F84" s="194"/>
      <c r="G84" s="48">
        <v>140232.36511492037</v>
      </c>
    </row>
    <row r="85" spans="2:7" s="1" customFormat="1" ht="18.75" customHeight="1" x14ac:dyDescent="0.3">
      <c r="B85" s="12" t="s">
        <v>88</v>
      </c>
      <c r="C85" s="192" t="s">
        <v>75</v>
      </c>
      <c r="D85" s="193"/>
      <c r="E85" s="193"/>
      <c r="F85" s="194"/>
      <c r="G85" s="48">
        <v>212816.1519361157</v>
      </c>
    </row>
    <row r="86" spans="2:7" s="1" customFormat="1" ht="15" customHeight="1" x14ac:dyDescent="0.3">
      <c r="B86" s="179" t="s">
        <v>457</v>
      </c>
      <c r="C86" s="179"/>
      <c r="D86" s="179"/>
      <c r="E86" s="179"/>
      <c r="F86" s="179"/>
      <c r="G86" s="179"/>
    </row>
    <row r="87" spans="2:7" s="1" customFormat="1" ht="18.75" customHeight="1" x14ac:dyDescent="0.3">
      <c r="B87" s="12" t="s">
        <v>90</v>
      </c>
      <c r="C87" s="192" t="s">
        <v>102</v>
      </c>
      <c r="D87" s="193"/>
      <c r="E87" s="193"/>
      <c r="F87" s="194"/>
      <c r="G87" s="48">
        <v>8541.8239850868758</v>
      </c>
    </row>
    <row r="88" spans="2:7" s="1" customFormat="1" ht="18.75" customHeight="1" x14ac:dyDescent="0.3">
      <c r="B88" s="12" t="s">
        <v>215</v>
      </c>
      <c r="C88" s="192" t="s">
        <v>89</v>
      </c>
      <c r="D88" s="193"/>
      <c r="E88" s="193"/>
      <c r="F88" s="194"/>
      <c r="G88" s="48">
        <v>36995.447831227968</v>
      </c>
    </row>
    <row r="89" spans="2:7" s="1" customFormat="1" ht="18.75" customHeight="1" x14ac:dyDescent="0.3">
      <c r="B89" s="12" t="s">
        <v>356</v>
      </c>
      <c r="C89" s="192" t="s">
        <v>246</v>
      </c>
      <c r="D89" s="193"/>
      <c r="E89" s="193"/>
      <c r="F89" s="194"/>
      <c r="G89" s="48">
        <v>82955.081072313769</v>
      </c>
    </row>
    <row r="90" spans="2:7" s="1" customFormat="1" ht="18.75" customHeight="1" x14ac:dyDescent="0.3">
      <c r="B90" s="12" t="s">
        <v>357</v>
      </c>
      <c r="C90" s="192" t="s">
        <v>220</v>
      </c>
      <c r="D90" s="193"/>
      <c r="E90" s="193"/>
      <c r="F90" s="194"/>
      <c r="G90" s="48">
        <v>196377.50243121741</v>
      </c>
    </row>
    <row r="91" spans="2:7" ht="6" customHeight="1" thickBot="1" x14ac:dyDescent="0.35">
      <c r="D91" s="1"/>
      <c r="G91" s="6"/>
    </row>
    <row r="92" spans="2:7" s="1" customFormat="1" ht="18" customHeight="1" thickBot="1" x14ac:dyDescent="0.35">
      <c r="B92" s="30">
        <v>4</v>
      </c>
      <c r="C92" s="189" t="s">
        <v>247</v>
      </c>
      <c r="D92" s="190"/>
      <c r="E92" s="190"/>
      <c r="F92" s="190"/>
      <c r="G92" s="191"/>
    </row>
    <row r="93" spans="2:7" ht="6" customHeight="1" x14ac:dyDescent="0.3">
      <c r="D93" s="1"/>
      <c r="G93" s="6"/>
    </row>
    <row r="94" spans="2:7" s="1" customFormat="1" ht="15" customHeight="1" x14ac:dyDescent="0.3">
      <c r="B94" s="179" t="s">
        <v>227</v>
      </c>
      <c r="C94" s="179"/>
      <c r="D94" s="179"/>
      <c r="E94" s="179"/>
      <c r="F94" s="179"/>
      <c r="G94" s="179"/>
    </row>
    <row r="95" spans="2:7" s="1" customFormat="1" ht="18.75" customHeight="1" x14ac:dyDescent="0.3">
      <c r="B95" s="12" t="s">
        <v>91</v>
      </c>
      <c r="C95" s="192" t="s">
        <v>345</v>
      </c>
      <c r="D95" s="193"/>
      <c r="E95" s="193"/>
      <c r="F95" s="194"/>
      <c r="G95" s="48">
        <v>32499.74536698778</v>
      </c>
    </row>
    <row r="96" spans="2:7" s="1" customFormat="1" ht="18.75" customHeight="1" x14ac:dyDescent="0.3">
      <c r="B96" s="12" t="s">
        <v>92</v>
      </c>
      <c r="C96" s="192" t="s">
        <v>346</v>
      </c>
      <c r="D96" s="193"/>
      <c r="E96" s="193"/>
      <c r="F96" s="194"/>
      <c r="G96" s="48">
        <v>17604.028740451711</v>
      </c>
    </row>
    <row r="97" spans="2:7" s="1" customFormat="1" ht="18.75" customHeight="1" x14ac:dyDescent="0.3">
      <c r="B97" s="12" t="s">
        <v>93</v>
      </c>
      <c r="C97" s="192" t="s">
        <v>347</v>
      </c>
      <c r="D97" s="193"/>
      <c r="E97" s="193"/>
      <c r="F97" s="194"/>
      <c r="G97" s="48">
        <v>9479.0923987047699</v>
      </c>
    </row>
    <row r="98" spans="2:7" s="1" customFormat="1" ht="15" customHeight="1" x14ac:dyDescent="0.3">
      <c r="B98" s="179" t="s">
        <v>228</v>
      </c>
      <c r="C98" s="179"/>
      <c r="D98" s="179"/>
      <c r="E98" s="179"/>
      <c r="F98" s="179"/>
      <c r="G98" s="179"/>
    </row>
    <row r="99" spans="2:7" s="1" customFormat="1" ht="18.75" customHeight="1" x14ac:dyDescent="0.3">
      <c r="B99" s="12" t="s">
        <v>94</v>
      </c>
      <c r="C99" s="192" t="s">
        <v>348</v>
      </c>
      <c r="D99" s="193"/>
      <c r="E99" s="193"/>
      <c r="F99" s="194"/>
      <c r="G99" s="48">
        <v>4062.4681708734724</v>
      </c>
    </row>
    <row r="100" spans="2:7" s="1" customFormat="1" ht="15" customHeight="1" x14ac:dyDescent="0.3">
      <c r="B100" s="179" t="s">
        <v>76</v>
      </c>
      <c r="C100" s="179"/>
      <c r="D100" s="179"/>
      <c r="E100" s="179"/>
      <c r="F100" s="179"/>
      <c r="G100" s="179"/>
    </row>
    <row r="101" spans="2:7" s="1" customFormat="1" ht="18.75" customHeight="1" x14ac:dyDescent="0.3">
      <c r="B101" s="12" t="s">
        <v>95</v>
      </c>
      <c r="C101" s="192" t="s">
        <v>349</v>
      </c>
      <c r="D101" s="193"/>
      <c r="E101" s="193"/>
      <c r="F101" s="194"/>
      <c r="G101" s="48">
        <v>24374.809025240833</v>
      </c>
    </row>
    <row r="102" spans="2:7" s="1" customFormat="1" ht="18.75" customHeight="1" x14ac:dyDescent="0.3">
      <c r="B102" s="12" t="s">
        <v>96</v>
      </c>
      <c r="C102" s="192" t="s">
        <v>350</v>
      </c>
      <c r="D102" s="193"/>
      <c r="E102" s="193"/>
      <c r="F102" s="194"/>
      <c r="G102" s="48">
        <v>23020.652968283011</v>
      </c>
    </row>
    <row r="103" spans="2:7" s="1" customFormat="1" ht="18.75" customHeight="1" x14ac:dyDescent="0.3">
      <c r="B103" s="12" t="s">
        <v>97</v>
      </c>
      <c r="C103" s="192" t="s">
        <v>351</v>
      </c>
      <c r="D103" s="193"/>
      <c r="E103" s="193"/>
      <c r="F103" s="194"/>
      <c r="G103" s="48">
        <v>10833.248455662593</v>
      </c>
    </row>
    <row r="104" spans="2:7" s="1" customFormat="1" ht="18.75" customHeight="1" x14ac:dyDescent="0.3">
      <c r="B104" s="12" t="s">
        <v>98</v>
      </c>
      <c r="C104" s="192" t="s">
        <v>352</v>
      </c>
      <c r="D104" s="193"/>
      <c r="E104" s="193"/>
      <c r="F104" s="194"/>
      <c r="G104" s="48">
        <v>13541.560569578241</v>
      </c>
    </row>
    <row r="105" spans="2:7" s="1" customFormat="1" ht="18.75" customHeight="1" x14ac:dyDescent="0.3">
      <c r="B105" s="12" t="s">
        <v>99</v>
      </c>
      <c r="C105" s="192" t="s">
        <v>353</v>
      </c>
      <c r="D105" s="193"/>
      <c r="E105" s="193"/>
      <c r="F105" s="194"/>
      <c r="G105" s="48">
        <v>5416.6242278312966</v>
      </c>
    </row>
    <row r="106" spans="2:7" s="1" customFormat="1" ht="18.75" customHeight="1" x14ac:dyDescent="0.3">
      <c r="B106" s="12" t="s">
        <v>100</v>
      </c>
      <c r="C106" s="192" t="s">
        <v>354</v>
      </c>
      <c r="D106" s="193"/>
      <c r="E106" s="193"/>
      <c r="F106" s="194"/>
      <c r="G106" s="48">
        <v>9091.826851891381</v>
      </c>
    </row>
    <row r="107" spans="2:7" s="1" customFormat="1" ht="18.75" customHeight="1" x14ac:dyDescent="0.3">
      <c r="B107" s="12" t="s">
        <v>101</v>
      </c>
      <c r="C107" s="192" t="s">
        <v>355</v>
      </c>
      <c r="D107" s="193"/>
      <c r="E107" s="193"/>
      <c r="F107" s="194"/>
      <c r="G107" s="48">
        <v>24170.672477860582</v>
      </c>
    </row>
    <row r="108" spans="2:7" s="1" customFormat="1" ht="15" customHeight="1" x14ac:dyDescent="0.3">
      <c r="B108" s="179" t="s">
        <v>457</v>
      </c>
      <c r="C108" s="179"/>
      <c r="D108" s="179"/>
      <c r="E108" s="179"/>
      <c r="F108" s="179"/>
      <c r="G108" s="179"/>
    </row>
    <row r="109" spans="2:7" s="1" customFormat="1" ht="18.75" customHeight="1" x14ac:dyDescent="0.3">
      <c r="B109" s="12" t="s">
        <v>103</v>
      </c>
      <c r="C109" s="192" t="s">
        <v>271</v>
      </c>
      <c r="D109" s="193"/>
      <c r="E109" s="193"/>
      <c r="F109" s="194"/>
      <c r="G109" s="48">
        <v>4062.4681708734724</v>
      </c>
    </row>
    <row r="110" spans="2:7" s="1" customFormat="1" ht="18.75" customHeight="1" x14ac:dyDescent="0.3">
      <c r="B110" s="12" t="s">
        <v>104</v>
      </c>
      <c r="C110" s="192" t="s">
        <v>272</v>
      </c>
      <c r="D110" s="193"/>
      <c r="E110" s="193"/>
      <c r="F110" s="194"/>
      <c r="G110" s="48">
        <v>6770.7802847891207</v>
      </c>
    </row>
    <row r="111" spans="2:7" s="1" customFormat="1" ht="18.75" customHeight="1" x14ac:dyDescent="0.3">
      <c r="B111" s="12" t="s">
        <v>105</v>
      </c>
      <c r="C111" s="192" t="s">
        <v>226</v>
      </c>
      <c r="D111" s="193"/>
      <c r="E111" s="193"/>
      <c r="F111" s="194"/>
      <c r="G111" s="48">
        <v>1218.7404512620415</v>
      </c>
    </row>
    <row r="112" spans="2:7" s="1" customFormat="1" ht="18.75" customHeight="1" x14ac:dyDescent="0.3">
      <c r="B112" s="12" t="s">
        <v>237</v>
      </c>
      <c r="C112" s="192" t="s">
        <v>220</v>
      </c>
      <c r="D112" s="193"/>
      <c r="E112" s="193"/>
      <c r="F112" s="194"/>
      <c r="G112" s="48">
        <v>1489.5716626536064</v>
      </c>
    </row>
    <row r="113" spans="2:7" s="1" customFormat="1" ht="18.75" customHeight="1" x14ac:dyDescent="0.3">
      <c r="B113" s="12" t="s">
        <v>238</v>
      </c>
      <c r="C113" s="192" t="s">
        <v>267</v>
      </c>
      <c r="D113" s="193"/>
      <c r="E113" s="193"/>
      <c r="F113" s="194"/>
      <c r="G113" s="48">
        <v>5416.6242278312966</v>
      </c>
    </row>
    <row r="114" spans="2:7" ht="6.75" customHeight="1" thickBot="1" x14ac:dyDescent="0.35"/>
    <row r="115" spans="2:7" s="1" customFormat="1" ht="18" customHeight="1" thickBot="1" x14ac:dyDescent="0.35">
      <c r="B115" s="7">
        <v>5</v>
      </c>
      <c r="C115" s="189" t="s">
        <v>429</v>
      </c>
      <c r="D115" s="190"/>
      <c r="E115" s="190"/>
      <c r="F115" s="190"/>
      <c r="G115" s="191"/>
    </row>
    <row r="116" spans="2:7" ht="6" customHeight="1" x14ac:dyDescent="0.3">
      <c r="D116" s="1"/>
      <c r="G116" s="6"/>
    </row>
    <row r="117" spans="2:7" s="1" customFormat="1" ht="15" customHeight="1" x14ac:dyDescent="0.3">
      <c r="B117" s="179" t="s">
        <v>106</v>
      </c>
      <c r="C117" s="179"/>
      <c r="D117" s="179"/>
      <c r="E117" s="179"/>
      <c r="F117" s="179"/>
      <c r="G117" s="179"/>
    </row>
    <row r="118" spans="2:7" ht="18.75" customHeight="1" x14ac:dyDescent="0.3">
      <c r="B118" s="12" t="s">
        <v>195</v>
      </c>
      <c r="C118" s="192" t="s">
        <v>230</v>
      </c>
      <c r="D118" s="193"/>
      <c r="E118" s="193"/>
      <c r="F118" s="194"/>
      <c r="G118" s="48">
        <v>49650.291229183043</v>
      </c>
    </row>
    <row r="119" spans="2:7" ht="18.75" customHeight="1" x14ac:dyDescent="0.3">
      <c r="B119" s="12" t="s">
        <v>198</v>
      </c>
      <c r="C119" s="192" t="s">
        <v>231</v>
      </c>
      <c r="D119" s="193"/>
      <c r="E119" s="193"/>
      <c r="F119" s="194"/>
      <c r="G119" s="48">
        <v>121867.75254839266</v>
      </c>
    </row>
    <row r="120" spans="2:7" s="1" customFormat="1" ht="15" customHeight="1" x14ac:dyDescent="0.3">
      <c r="B120" s="179" t="s">
        <v>430</v>
      </c>
      <c r="C120" s="179"/>
      <c r="D120" s="179"/>
      <c r="E120" s="179"/>
      <c r="F120" s="179"/>
      <c r="G120" s="179"/>
    </row>
    <row r="121" spans="2:7" ht="18.75" customHeight="1" x14ac:dyDescent="0.3">
      <c r="B121" s="12" t="s">
        <v>232</v>
      </c>
      <c r="C121" s="192" t="s">
        <v>233</v>
      </c>
      <c r="D121" s="193"/>
      <c r="E121" s="193"/>
      <c r="F121" s="194"/>
      <c r="G121" s="48">
        <v>6515.5267290936354</v>
      </c>
    </row>
    <row r="122" spans="2:7" ht="6" customHeight="1" thickBot="1" x14ac:dyDescent="0.35"/>
    <row r="123" spans="2:7" s="1" customFormat="1" ht="18" customHeight="1" thickBot="1" x14ac:dyDescent="0.35">
      <c r="B123" s="7">
        <v>6</v>
      </c>
      <c r="C123" s="189" t="s">
        <v>397</v>
      </c>
      <c r="D123" s="190"/>
      <c r="E123" s="190"/>
      <c r="F123" s="190"/>
      <c r="G123" s="191"/>
    </row>
    <row r="124" spans="2:7" ht="6.75" customHeight="1" x14ac:dyDescent="0.3"/>
    <row r="125" spans="2:7" s="1" customFormat="1" ht="15" customHeight="1" x14ac:dyDescent="0.3">
      <c r="B125" s="179" t="s">
        <v>397</v>
      </c>
      <c r="C125" s="179"/>
      <c r="D125" s="179"/>
      <c r="E125" s="179"/>
      <c r="F125" s="179"/>
      <c r="G125" s="179"/>
    </row>
    <row r="126" spans="2:7" ht="18.75" customHeight="1" x14ac:dyDescent="0.3">
      <c r="B126" s="12" t="s">
        <v>398</v>
      </c>
      <c r="C126" s="192" t="s">
        <v>399</v>
      </c>
      <c r="D126" s="193"/>
      <c r="E126" s="193"/>
      <c r="F126" s="194"/>
      <c r="G126" s="48">
        <v>58639.740561842707</v>
      </c>
    </row>
  </sheetData>
  <sheetProtection algorithmName="SHA-512" hashValue="d/DQuQFG37NS//HOfCSdsK9a38k2R0oK3Ww8EhYeaQQd+s4ptM+Gc3E9s43pqYAINRd80U2qCWQ7Mi6PuT5lsA==" saltValue="5xZZmhcb2rhFLIA8QIzjnA==" spinCount="100000" sheet="1" objects="1" scenarios="1"/>
  <protectedRanges>
    <protectedRange sqref="G121 G126 G118:G119" name="Comissionamento e manutenção"/>
    <protectedRange sqref="G49:G53 G55 G57 G59:G62 G64:G65 G45:G47" name="Serviços Civil"/>
    <protectedRange sqref="G18:G21 G23:G27 G29:G32 G34:G36 G38:G40 G16" name="Projetos Executivos"/>
    <protectedRange sqref="G70:G73 G87:G90 G75 G79:G85 G77" name="Fornecimento de materiais"/>
    <protectedRange sqref="G99 G101:G107 G109:G113 G95:G97" name="Montagem Eletromecânica"/>
  </protectedRanges>
  <mergeCells count="113">
    <mergeCell ref="C111:F111"/>
    <mergeCell ref="C112:F112"/>
    <mergeCell ref="C113:F113"/>
    <mergeCell ref="C118:F118"/>
    <mergeCell ref="C119:F119"/>
    <mergeCell ref="C121:F121"/>
    <mergeCell ref="C126:F126"/>
    <mergeCell ref="C85:F85"/>
    <mergeCell ref="C87:F87"/>
    <mergeCell ref="C88:F88"/>
    <mergeCell ref="C89:F89"/>
    <mergeCell ref="C90:F90"/>
    <mergeCell ref="C95:F95"/>
    <mergeCell ref="C96:F96"/>
    <mergeCell ref="C97:F97"/>
    <mergeCell ref="C99:F99"/>
    <mergeCell ref="C107:F107"/>
    <mergeCell ref="C109:F109"/>
    <mergeCell ref="C110:F110"/>
    <mergeCell ref="B98:G98"/>
    <mergeCell ref="B100:G100"/>
    <mergeCell ref="B108:G108"/>
    <mergeCell ref="C73:F73"/>
    <mergeCell ref="C75:F75"/>
    <mergeCell ref="C77:F77"/>
    <mergeCell ref="C79:F79"/>
    <mergeCell ref="C80:F80"/>
    <mergeCell ref="C81:F81"/>
    <mergeCell ref="C82:F82"/>
    <mergeCell ref="C83:F83"/>
    <mergeCell ref="C84:F84"/>
    <mergeCell ref="C59:F59"/>
    <mergeCell ref="C60:F60"/>
    <mergeCell ref="C61:F61"/>
    <mergeCell ref="C62:F62"/>
    <mergeCell ref="C64:F64"/>
    <mergeCell ref="C65:F65"/>
    <mergeCell ref="C70:F70"/>
    <mergeCell ref="C71:F71"/>
    <mergeCell ref="C72:F72"/>
    <mergeCell ref="C49:F49"/>
    <mergeCell ref="C50:F50"/>
    <mergeCell ref="C51:F51"/>
    <mergeCell ref="C52:F52"/>
    <mergeCell ref="C53:F53"/>
    <mergeCell ref="C55:F55"/>
    <mergeCell ref="C57:F57"/>
    <mergeCell ref="C34:F34"/>
    <mergeCell ref="C35:F35"/>
    <mergeCell ref="C36:F36"/>
    <mergeCell ref="C38:F38"/>
    <mergeCell ref="C39:F39"/>
    <mergeCell ref="C40:F40"/>
    <mergeCell ref="C45:F45"/>
    <mergeCell ref="C46:F46"/>
    <mergeCell ref="C47:F47"/>
    <mergeCell ref="E8:G8"/>
    <mergeCell ref="C10:F11"/>
    <mergeCell ref="C16:F16"/>
    <mergeCell ref="C18:F18"/>
    <mergeCell ref="C19:F19"/>
    <mergeCell ref="C20:F20"/>
    <mergeCell ref="C21:F21"/>
    <mergeCell ref="C123:G123"/>
    <mergeCell ref="B125:G125"/>
    <mergeCell ref="B69:G69"/>
    <mergeCell ref="B74:G74"/>
    <mergeCell ref="B76:G76"/>
    <mergeCell ref="B78:G78"/>
    <mergeCell ref="B86:G86"/>
    <mergeCell ref="B63:G63"/>
    <mergeCell ref="B94:G94"/>
    <mergeCell ref="B117:G117"/>
    <mergeCell ref="C115:G115"/>
    <mergeCell ref="C101:F101"/>
    <mergeCell ref="C102:F102"/>
    <mergeCell ref="C103:F103"/>
    <mergeCell ref="C104:F104"/>
    <mergeCell ref="C105:F105"/>
    <mergeCell ref="C106:F106"/>
    <mergeCell ref="C24:F24"/>
    <mergeCell ref="C25:F25"/>
    <mergeCell ref="C26:F26"/>
    <mergeCell ref="C27:F27"/>
    <mergeCell ref="C29:F29"/>
    <mergeCell ref="C30:F30"/>
    <mergeCell ref="C31:F31"/>
    <mergeCell ref="C32:F32"/>
    <mergeCell ref="B37:G37"/>
    <mergeCell ref="B2:D3"/>
    <mergeCell ref="E2:E3"/>
    <mergeCell ref="B4:D5"/>
    <mergeCell ref="E4:E5"/>
    <mergeCell ref="B120:G120"/>
    <mergeCell ref="B6:D6"/>
    <mergeCell ref="B10:B11"/>
    <mergeCell ref="G10:G11"/>
    <mergeCell ref="B8:D8"/>
    <mergeCell ref="B44:G44"/>
    <mergeCell ref="B48:G48"/>
    <mergeCell ref="C13:G13"/>
    <mergeCell ref="C42:G42"/>
    <mergeCell ref="C92:G92"/>
    <mergeCell ref="C67:G67"/>
    <mergeCell ref="B54:G54"/>
    <mergeCell ref="B58:G58"/>
    <mergeCell ref="B56:G56"/>
    <mergeCell ref="B17:G17"/>
    <mergeCell ref="B22:G22"/>
    <mergeCell ref="B15:G15"/>
    <mergeCell ref="B28:G28"/>
    <mergeCell ref="B33:G33"/>
    <mergeCell ref="C23:F23"/>
  </mergeCells>
  <phoneticPr fontId="8" type="noConversion"/>
  <conditionalFormatting sqref="B70:G73">
    <cfRule type="expression" dxfId="64" priority="12" stopIfTrue="1">
      <formula>COUNTA($G$77)&lt;&gt;0</formula>
    </cfRule>
  </conditionalFormatting>
  <conditionalFormatting sqref="B75:G75">
    <cfRule type="expression" dxfId="63" priority="10" stopIfTrue="1">
      <formula>COUNTA($G$77)&lt;&gt;0</formula>
    </cfRule>
  </conditionalFormatting>
  <conditionalFormatting sqref="B77:G77">
    <cfRule type="expression" dxfId="62" priority="42" stopIfTrue="1">
      <formula>IF(COUNTA($G$70:$G$73,$G$75)=0,FALSE,TRUE)</formula>
    </cfRule>
  </conditionalFormatting>
  <conditionalFormatting sqref="E2 E4 E6">
    <cfRule type="containsBlanks" dxfId="61" priority="43">
      <formula>LEN(TRIM(E2))=0</formula>
    </cfRule>
  </conditionalFormatting>
  <conditionalFormatting sqref="G2:G6">
    <cfRule type="containsBlanks" dxfId="60" priority="35">
      <formula>LEN(TRIM(G2))=0</formula>
    </cfRule>
  </conditionalFormatting>
  <conditionalFormatting sqref="G16">
    <cfRule type="containsBlanks" dxfId="59" priority="86">
      <formula>LEN(TRIM(G16))=0</formula>
    </cfRule>
  </conditionalFormatting>
  <conditionalFormatting sqref="G18:G21">
    <cfRule type="containsBlanks" dxfId="58" priority="74">
      <formula>LEN(TRIM(G18))=0</formula>
    </cfRule>
  </conditionalFormatting>
  <conditionalFormatting sqref="G23:G27">
    <cfRule type="containsBlanks" dxfId="57" priority="25">
      <formula>LEN(TRIM(G23))=0</formula>
    </cfRule>
  </conditionalFormatting>
  <conditionalFormatting sqref="G29:G32">
    <cfRule type="containsBlanks" dxfId="56" priority="24">
      <formula>LEN(TRIM(G29))=0</formula>
    </cfRule>
  </conditionalFormatting>
  <conditionalFormatting sqref="G34:G36">
    <cfRule type="containsBlanks" dxfId="55" priority="21">
      <formula>LEN(TRIM(G34))=0</formula>
    </cfRule>
  </conditionalFormatting>
  <conditionalFormatting sqref="G38:G40">
    <cfRule type="containsBlanks" dxfId="54" priority="20">
      <formula>LEN(TRIM(G38))=0</formula>
    </cfRule>
  </conditionalFormatting>
  <conditionalFormatting sqref="G45:G47">
    <cfRule type="containsBlanks" dxfId="53" priority="19">
      <formula>LEN(TRIM(G45))=0</formula>
    </cfRule>
  </conditionalFormatting>
  <conditionalFormatting sqref="G49:G53">
    <cfRule type="containsBlanks" dxfId="52" priority="18">
      <formula>LEN(TRIM(G49))=0</formula>
    </cfRule>
  </conditionalFormatting>
  <conditionalFormatting sqref="G55">
    <cfRule type="containsBlanks" dxfId="51" priority="17">
      <formula>LEN(TRIM(G55))=0</formula>
    </cfRule>
  </conditionalFormatting>
  <conditionalFormatting sqref="G57">
    <cfRule type="containsBlanks" dxfId="50" priority="16">
      <formula>LEN(TRIM(G57))=0</formula>
    </cfRule>
  </conditionalFormatting>
  <conditionalFormatting sqref="G59:G62">
    <cfRule type="containsBlanks" dxfId="49" priority="15">
      <formula>LEN(TRIM(G59))=0</formula>
    </cfRule>
  </conditionalFormatting>
  <conditionalFormatting sqref="G64:G65">
    <cfRule type="containsBlanks" dxfId="48" priority="14">
      <formula>LEN(TRIM(G64))=0</formula>
    </cfRule>
  </conditionalFormatting>
  <conditionalFormatting sqref="G70:G73">
    <cfRule type="containsBlanks" dxfId="47" priority="13">
      <formula>LEN(TRIM(G70))=0</formula>
    </cfRule>
  </conditionalFormatting>
  <conditionalFormatting sqref="G75">
    <cfRule type="containsBlanks" dxfId="46" priority="11">
      <formula>LEN(TRIM(G75))=0</formula>
    </cfRule>
  </conditionalFormatting>
  <conditionalFormatting sqref="G77">
    <cfRule type="containsBlanks" dxfId="45" priority="61">
      <formula>LEN(TRIM(G77))=0</formula>
    </cfRule>
  </conditionalFormatting>
  <conditionalFormatting sqref="G79:G85">
    <cfRule type="containsBlanks" dxfId="44" priority="53">
      <formula>LEN(TRIM(G79))=0</formula>
    </cfRule>
  </conditionalFormatting>
  <conditionalFormatting sqref="G87:G90">
    <cfRule type="containsBlanks" dxfId="43" priority="8">
      <formula>LEN(TRIM(G87))=0</formula>
    </cfRule>
  </conditionalFormatting>
  <conditionalFormatting sqref="G95:G97">
    <cfRule type="containsBlanks" dxfId="42" priority="7">
      <formula>LEN(TRIM(G95))=0</formula>
    </cfRule>
  </conditionalFormatting>
  <conditionalFormatting sqref="G99">
    <cfRule type="containsBlanks" dxfId="41" priority="6">
      <formula>LEN(TRIM(G99))=0</formula>
    </cfRule>
  </conditionalFormatting>
  <conditionalFormatting sqref="G101:G107">
    <cfRule type="containsBlanks" dxfId="40" priority="5">
      <formula>LEN(TRIM(G101))=0</formula>
    </cfRule>
  </conditionalFormatting>
  <conditionalFormatting sqref="G109:G113">
    <cfRule type="containsBlanks" dxfId="39" priority="4">
      <formula>LEN(TRIM(G109))=0</formula>
    </cfRule>
  </conditionalFormatting>
  <conditionalFormatting sqref="G118:G119">
    <cfRule type="containsBlanks" dxfId="38" priority="3">
      <formula>LEN(TRIM(G118))=0</formula>
    </cfRule>
  </conditionalFormatting>
  <conditionalFormatting sqref="G121">
    <cfRule type="containsBlanks" dxfId="37" priority="2">
      <formula>LEN(TRIM(G121))=0</formula>
    </cfRule>
  </conditionalFormatting>
  <conditionalFormatting sqref="G126">
    <cfRule type="containsBlanks" dxfId="36" priority="1">
      <formula>LEN(TRIM(G126))=0</formula>
    </cfRule>
  </conditionalFormatting>
  <dataValidations count="2">
    <dataValidation type="custom" allowBlank="1" showInputMessage="1" showErrorMessage="1" errorTitle="Preenchimento inválido" error="O valor para este item só pode ser inserido caso todos os valores das categorias &quot;USINA FOTOVOLTAICAe &quot;SISTEMA DE ARMAZENAMENTO&quot; estejam em branco." sqref="G77" xr:uid="{690DFA25-DD37-4A5B-B948-7A04B0C46695}">
      <formula1>IF(COUNTA(G70:G73,G75)=0,TRUE,FALSE)</formula1>
    </dataValidation>
    <dataValidation type="custom" allowBlank="1" showInputMessage="1" showErrorMessage="1" error="O valor para este item só pode ser inserido caso os valores da categoria &quot;KIT FOTOVOLTAICO&quot; esteja em branco." sqref="G70:G73 G75" xr:uid="{1C90C712-CAA5-4C47-AD17-F8D9F4810811}">
      <formula1>COUNTA($G$77)=0</formula1>
    </dataValidation>
  </dataValidations>
  <pageMargins left="0.51181102362204722" right="0.51181102362204722" top="0.78740157480314965" bottom="0.78740157480314965" header="0.31496062992125984" footer="0.31496062992125984"/>
  <pageSetup paperSize="9" scale="61" fitToHeight="0" orientation="landscape" r:id="rId1"/>
  <headerFooter>
    <oddFooter>&amp;L&amp;"-,Negrito" Confidencial&amp;C&amp;D&amp;RPágina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1BB64-29E1-444A-A635-12834B369E2C}">
  <sheetPr>
    <pageSetUpPr fitToPage="1"/>
  </sheetPr>
  <dimension ref="B1:L168"/>
  <sheetViews>
    <sheetView topLeftCell="A136" zoomScale="70" zoomScaleNormal="70" workbookViewId="0">
      <selection activeCell="F24" sqref="F24"/>
    </sheetView>
  </sheetViews>
  <sheetFormatPr defaultColWidth="8.88671875" defaultRowHeight="14.4" x14ac:dyDescent="0.3"/>
  <cols>
    <col min="1" max="1" width="3.33203125" style="3" customWidth="1"/>
    <col min="2" max="2" width="8.44140625" style="16" customWidth="1"/>
    <col min="3" max="3" width="10.109375" style="2" bestFit="1" customWidth="1"/>
    <col min="4" max="5" width="12.88671875" style="16" customWidth="1"/>
    <col min="6" max="6" width="149.44140625" style="3" customWidth="1"/>
    <col min="7" max="7" width="24.33203125" style="17" customWidth="1"/>
    <col min="8" max="8" width="32.109375" style="24" customWidth="1"/>
    <col min="9" max="9" width="5.33203125" style="3" customWidth="1"/>
    <col min="10" max="10" width="10" style="16" customWidth="1"/>
    <col min="11" max="11" width="19.33203125" style="3" customWidth="1"/>
    <col min="12" max="16384" width="8.88671875" style="3"/>
  </cols>
  <sheetData>
    <row r="1" spans="2:12" ht="15" thickBot="1" x14ac:dyDescent="0.35">
      <c r="B1" s="1"/>
      <c r="D1" s="3"/>
      <c r="E1" s="3"/>
      <c r="F1" s="4"/>
      <c r="G1" s="5"/>
      <c r="H1" s="5"/>
      <c r="I1" s="5"/>
      <c r="J1" s="24"/>
      <c r="K1" s="25"/>
      <c r="L1" s="2"/>
    </row>
    <row r="2" spans="2:12" x14ac:dyDescent="0.3">
      <c r="B2" s="167" t="s">
        <v>301</v>
      </c>
      <c r="C2" s="168"/>
      <c r="D2" s="168"/>
      <c r="E2" s="168"/>
      <c r="F2" s="210" t="str">
        <f>Precificação!E2</f>
        <v>WEG EQUIPAMENTOS ELÉTRICOS S.A.</v>
      </c>
      <c r="G2" s="83" t="s">
        <v>302</v>
      </c>
      <c r="H2" s="84" t="str">
        <f>Precificação!G2</f>
        <v>07.175.725/0010-50</v>
      </c>
      <c r="J2" s="2"/>
    </row>
    <row r="3" spans="2:12" ht="15" thickBot="1" x14ac:dyDescent="0.35">
      <c r="B3" s="170"/>
      <c r="C3" s="171"/>
      <c r="D3" s="171"/>
      <c r="E3" s="171"/>
      <c r="F3" s="211"/>
      <c r="G3" s="80" t="s">
        <v>303</v>
      </c>
      <c r="H3" s="85">
        <f>Precificação!G3</f>
        <v>255083939</v>
      </c>
      <c r="J3" s="2"/>
    </row>
    <row r="4" spans="2:12" ht="15" thickTop="1" x14ac:dyDescent="0.3">
      <c r="B4" s="175" t="s">
        <v>304</v>
      </c>
      <c r="C4" s="176"/>
      <c r="D4" s="176"/>
      <c r="E4" s="176"/>
      <c r="F4" s="210" t="str">
        <f>Precificação!E4</f>
        <v>GEAN CARLO DALAGNOLLO</v>
      </c>
      <c r="G4" s="82" t="s">
        <v>305</v>
      </c>
      <c r="H4" s="86" t="str">
        <f>Precificação!G4</f>
        <v>710.331.909-00</v>
      </c>
      <c r="J4" s="2"/>
    </row>
    <row r="5" spans="2:12" ht="15" thickBot="1" x14ac:dyDescent="0.35">
      <c r="B5" s="170"/>
      <c r="C5" s="171"/>
      <c r="D5" s="171"/>
      <c r="E5" s="171"/>
      <c r="F5" s="211"/>
      <c r="G5" s="80" t="s">
        <v>306</v>
      </c>
      <c r="H5" s="85" t="str">
        <f>Precificação!G5</f>
        <v>00001981648 SESP SC</v>
      </c>
      <c r="J5" s="2"/>
    </row>
    <row r="6" spans="2:12" ht="15.6" thickTop="1" thickBot="1" x14ac:dyDescent="0.35">
      <c r="B6" s="213" t="s">
        <v>307</v>
      </c>
      <c r="C6" s="214"/>
      <c r="D6" s="214"/>
      <c r="E6" s="214"/>
      <c r="F6" s="45">
        <f>Precificação!E6</f>
        <v>45489</v>
      </c>
      <c r="G6" s="81" t="s">
        <v>308</v>
      </c>
      <c r="H6" s="87">
        <f>Precificação!G6</f>
        <v>45489</v>
      </c>
      <c r="J6" s="2"/>
    </row>
    <row r="7" spans="2:12" ht="15" thickBot="1" x14ac:dyDescent="0.35"/>
    <row r="8" spans="2:12" ht="16.2" customHeight="1" thickBot="1" x14ac:dyDescent="0.35">
      <c r="B8" s="144" t="s">
        <v>0</v>
      </c>
      <c r="C8" s="145"/>
      <c r="D8" s="145"/>
      <c r="E8" s="146"/>
      <c r="F8" s="215" t="s">
        <v>363</v>
      </c>
      <c r="G8" s="215"/>
      <c r="H8" s="216"/>
    </row>
    <row r="9" spans="2:12" ht="15" thickBot="1" x14ac:dyDescent="0.35"/>
    <row r="10" spans="2:12" ht="31.8" thickBot="1" x14ac:dyDescent="0.35">
      <c r="B10" s="20" t="s">
        <v>1</v>
      </c>
      <c r="C10" s="20" t="s">
        <v>450</v>
      </c>
      <c r="D10" s="20" t="s">
        <v>449</v>
      </c>
      <c r="E10" s="20" t="s">
        <v>212</v>
      </c>
      <c r="F10" s="20" t="s">
        <v>107</v>
      </c>
      <c r="G10" s="21" t="s">
        <v>108</v>
      </c>
      <c r="H10" s="26" t="s">
        <v>199</v>
      </c>
      <c r="J10" s="212"/>
      <c r="K10" s="212"/>
    </row>
    <row r="11" spans="2:12" ht="6" customHeight="1" thickBot="1" x14ac:dyDescent="0.35"/>
    <row r="12" spans="2:12" ht="15" thickBot="1" x14ac:dyDescent="0.35">
      <c r="B12" s="7">
        <v>1</v>
      </c>
      <c r="C12" s="207" t="s">
        <v>109</v>
      </c>
      <c r="D12" s="208"/>
      <c r="E12" s="208"/>
      <c r="F12" s="208"/>
      <c r="G12" s="208"/>
      <c r="H12" s="209"/>
    </row>
    <row r="13" spans="2:12" ht="6" customHeight="1" x14ac:dyDescent="0.3"/>
    <row r="14" spans="2:12" s="1" customFormat="1" ht="15" customHeight="1" x14ac:dyDescent="0.3">
      <c r="B14" s="179" t="s">
        <v>4</v>
      </c>
      <c r="C14" s="179"/>
      <c r="D14" s="179"/>
      <c r="E14" s="179"/>
      <c r="F14" s="179"/>
      <c r="G14" s="179"/>
      <c r="H14" s="179"/>
      <c r="J14" s="2"/>
    </row>
    <row r="15" spans="2:12" s="1" customFormat="1" ht="18.75" customHeight="1" x14ac:dyDescent="0.3">
      <c r="B15" s="12" t="s">
        <v>5</v>
      </c>
      <c r="C15" s="12" t="s">
        <v>110</v>
      </c>
      <c r="D15" s="55">
        <v>1</v>
      </c>
      <c r="E15" s="55">
        <v>1</v>
      </c>
      <c r="F15" s="18" t="s">
        <v>382</v>
      </c>
      <c r="G15" s="19">
        <v>1</v>
      </c>
      <c r="H15" s="13">
        <f>$G15*VLOOKUP($B15,Precificação!B:G,6,FALSE)</f>
        <v>2237.3426807993187</v>
      </c>
      <c r="J15" s="2"/>
    </row>
    <row r="16" spans="2:12" s="1" customFormat="1" ht="15" customHeight="1" x14ac:dyDescent="0.3">
      <c r="B16" s="179" t="s">
        <v>6</v>
      </c>
      <c r="C16" s="179"/>
      <c r="D16" s="179"/>
      <c r="E16" s="179"/>
      <c r="F16" s="179"/>
      <c r="G16" s="179"/>
      <c r="H16" s="179"/>
      <c r="J16" s="2"/>
    </row>
    <row r="17" spans="2:10" s="1" customFormat="1" ht="18.75" customHeight="1" x14ac:dyDescent="0.3">
      <c r="B17" s="12" t="s">
        <v>7</v>
      </c>
      <c r="C17" s="12" t="s">
        <v>111</v>
      </c>
      <c r="D17" s="55">
        <v>1</v>
      </c>
      <c r="E17" s="55">
        <v>2</v>
      </c>
      <c r="F17" s="18" t="s">
        <v>333</v>
      </c>
      <c r="G17" s="19">
        <v>1</v>
      </c>
      <c r="H17" s="13">
        <f>$G17*VLOOKUP($B17,Precificação!B:G,6,FALSE)</f>
        <v>8821.9914059082075</v>
      </c>
      <c r="J17" s="2"/>
    </row>
    <row r="18" spans="2:10" s="1" customFormat="1" ht="18.75" customHeight="1" x14ac:dyDescent="0.3">
      <c r="B18" s="12" t="s">
        <v>9</v>
      </c>
      <c r="C18" s="12" t="s">
        <v>112</v>
      </c>
      <c r="D18" s="55">
        <v>2</v>
      </c>
      <c r="E18" s="55">
        <v>3</v>
      </c>
      <c r="F18" s="18" t="s">
        <v>332</v>
      </c>
      <c r="G18" s="19">
        <v>1</v>
      </c>
      <c r="H18" s="13">
        <f>$G18*VLOOKUP($B18,Precificação!B:G,6,FALSE)</f>
        <v>2237.3426807993187</v>
      </c>
      <c r="J18" s="2"/>
    </row>
    <row r="19" spans="2:10" s="1" customFormat="1" ht="18.75" customHeight="1" x14ac:dyDescent="0.3">
      <c r="B19" s="12" t="s">
        <v>11</v>
      </c>
      <c r="C19" s="12" t="s">
        <v>113</v>
      </c>
      <c r="D19" s="55">
        <v>3</v>
      </c>
      <c r="E19" s="55">
        <v>3</v>
      </c>
      <c r="F19" s="18" t="s">
        <v>331</v>
      </c>
      <c r="G19" s="19">
        <v>1</v>
      </c>
      <c r="H19" s="13">
        <f>$G19*VLOOKUP($B19,Precificação!B:G,6,FALSE)</f>
        <v>2237.3426807993187</v>
      </c>
      <c r="J19" s="2"/>
    </row>
    <row r="20" spans="2:10" s="1" customFormat="1" ht="18.75" customHeight="1" x14ac:dyDescent="0.3">
      <c r="B20" s="12" t="s">
        <v>13</v>
      </c>
      <c r="C20" s="12" t="s">
        <v>114</v>
      </c>
      <c r="D20" s="55">
        <v>3</v>
      </c>
      <c r="E20" s="55">
        <v>3</v>
      </c>
      <c r="F20" s="18" t="s">
        <v>330</v>
      </c>
      <c r="G20" s="19">
        <v>1</v>
      </c>
      <c r="H20" s="13">
        <f>$G20*VLOOKUP($B20,Precificação!B:G,6,FALSE)</f>
        <v>2237.3426807993187</v>
      </c>
      <c r="J20" s="2"/>
    </row>
    <row r="21" spans="2:10" s="1" customFormat="1" ht="15" customHeight="1" x14ac:dyDescent="0.3">
      <c r="B21" s="179" t="s">
        <v>15</v>
      </c>
      <c r="C21" s="179"/>
      <c r="D21" s="179"/>
      <c r="E21" s="179"/>
      <c r="F21" s="179"/>
      <c r="G21" s="179"/>
      <c r="H21" s="179"/>
      <c r="J21" s="2"/>
    </row>
    <row r="22" spans="2:10" s="1" customFormat="1" ht="18.75" customHeight="1" x14ac:dyDescent="0.3">
      <c r="B22" s="12" t="s">
        <v>16</v>
      </c>
      <c r="C22" s="12" t="s">
        <v>115</v>
      </c>
      <c r="D22" s="55">
        <v>1</v>
      </c>
      <c r="E22" s="55">
        <v>2</v>
      </c>
      <c r="F22" s="18" t="s">
        <v>334</v>
      </c>
      <c r="G22" s="19">
        <v>1</v>
      </c>
      <c r="H22" s="13">
        <f>$G22*VLOOKUP($B22,Precificação!B:G,6,FALSE)</f>
        <v>2237.3426807993187</v>
      </c>
      <c r="J22" s="2"/>
    </row>
    <row r="23" spans="2:10" s="1" customFormat="1" ht="18.75" customHeight="1" x14ac:dyDescent="0.3">
      <c r="B23" s="12" t="s">
        <v>17</v>
      </c>
      <c r="C23" s="12" t="s">
        <v>116</v>
      </c>
      <c r="D23" s="55">
        <v>2</v>
      </c>
      <c r="E23" s="55">
        <v>3</v>
      </c>
      <c r="F23" s="18" t="s">
        <v>459</v>
      </c>
      <c r="G23" s="19">
        <v>1</v>
      </c>
      <c r="H23" s="13">
        <f>$G23*VLOOKUP($B23,Precificação!B:G,6,FALSE)</f>
        <v>2237.3426807993187</v>
      </c>
      <c r="J23" s="2"/>
    </row>
    <row r="24" spans="2:10" s="1" customFormat="1" ht="18.75" customHeight="1" x14ac:dyDescent="0.3">
      <c r="B24" s="51" t="s">
        <v>18</v>
      </c>
      <c r="C24" s="51" t="s">
        <v>117</v>
      </c>
      <c r="D24" s="56">
        <v>2</v>
      </c>
      <c r="E24" s="56">
        <v>2</v>
      </c>
      <c r="F24" s="52" t="s">
        <v>359</v>
      </c>
      <c r="G24" s="53">
        <v>1</v>
      </c>
      <c r="H24" s="54">
        <f>$G24*VLOOKUP($B24,Precificação!B:G,6,FALSE)</f>
        <v>30050.559978051711</v>
      </c>
      <c r="J24" s="2"/>
    </row>
    <row r="25" spans="2:10" s="1" customFormat="1" ht="18.75" customHeight="1" x14ac:dyDescent="0.3">
      <c r="B25" s="12" t="s">
        <v>20</v>
      </c>
      <c r="C25" s="12" t="s">
        <v>118</v>
      </c>
      <c r="D25" s="55">
        <v>1</v>
      </c>
      <c r="E25" s="55">
        <v>3</v>
      </c>
      <c r="F25" s="18" t="s">
        <v>329</v>
      </c>
      <c r="G25" s="19">
        <v>1</v>
      </c>
      <c r="H25" s="13">
        <f>$G25*VLOOKUP($B25,Precificação!B:G,6,FALSE)</f>
        <v>2237.3426807993187</v>
      </c>
      <c r="J25" s="2"/>
    </row>
    <row r="26" spans="2:10" s="1" customFormat="1" ht="18.75" customHeight="1" x14ac:dyDescent="0.3">
      <c r="B26" s="12" t="s">
        <v>21</v>
      </c>
      <c r="C26" s="12" t="s">
        <v>119</v>
      </c>
      <c r="D26" s="55">
        <v>1</v>
      </c>
      <c r="E26" s="55">
        <v>3</v>
      </c>
      <c r="F26" s="18" t="s">
        <v>335</v>
      </c>
      <c r="G26" s="19">
        <v>1</v>
      </c>
      <c r="H26" s="13">
        <f>$G26*VLOOKUP($B26,Precificação!B:G,6,FALSE)</f>
        <v>10239.379651353955</v>
      </c>
      <c r="J26" s="2"/>
    </row>
    <row r="27" spans="2:10" s="1" customFormat="1" ht="15" customHeight="1" x14ac:dyDescent="0.3">
      <c r="B27" s="179" t="s">
        <v>19</v>
      </c>
      <c r="C27" s="179"/>
      <c r="D27" s="179"/>
      <c r="E27" s="179"/>
      <c r="F27" s="179"/>
      <c r="G27" s="179"/>
      <c r="H27" s="179"/>
      <c r="J27" s="2"/>
    </row>
    <row r="28" spans="2:10" s="1" customFormat="1" ht="18.75" customHeight="1" x14ac:dyDescent="0.3">
      <c r="B28" s="12" t="s">
        <v>22</v>
      </c>
      <c r="C28" s="12" t="s">
        <v>120</v>
      </c>
      <c r="D28" s="55">
        <v>6</v>
      </c>
      <c r="E28" s="55">
        <v>6</v>
      </c>
      <c r="F28" s="18" t="s">
        <v>385</v>
      </c>
      <c r="G28" s="19">
        <v>1</v>
      </c>
      <c r="H28" s="13">
        <f>$G28*VLOOKUP($B28,Precificação!B:G,6,FALSE)</f>
        <v>1026.32</v>
      </c>
      <c r="J28" s="2"/>
    </row>
    <row r="29" spans="2:10" s="1" customFormat="1" ht="18.75" customHeight="1" x14ac:dyDescent="0.3">
      <c r="B29" s="12" t="s">
        <v>24</v>
      </c>
      <c r="C29" s="12" t="s">
        <v>121</v>
      </c>
      <c r="D29" s="55">
        <v>3</v>
      </c>
      <c r="E29" s="55">
        <v>6</v>
      </c>
      <c r="F29" s="18" t="s">
        <v>386</v>
      </c>
      <c r="G29" s="19">
        <v>1</v>
      </c>
      <c r="H29" s="13">
        <f>$G29*VLOOKUP($B29,Precificação!B:G,6,FALSE)</f>
        <v>2237.3426807993187</v>
      </c>
      <c r="J29" s="2"/>
    </row>
    <row r="30" spans="2:10" s="1" customFormat="1" ht="18.75" customHeight="1" x14ac:dyDescent="0.3">
      <c r="B30" s="12" t="s">
        <v>26</v>
      </c>
      <c r="C30" s="12" t="s">
        <v>122</v>
      </c>
      <c r="D30" s="55">
        <v>4</v>
      </c>
      <c r="E30" s="55">
        <v>4</v>
      </c>
      <c r="F30" s="18" t="s">
        <v>387</v>
      </c>
      <c r="G30" s="19">
        <v>1</v>
      </c>
      <c r="H30" s="13">
        <f>$G30*VLOOKUP($B30,Precificação!B:G,6,FALSE)</f>
        <v>2237.3426807993187</v>
      </c>
      <c r="J30" s="2"/>
    </row>
    <row r="31" spans="2:10" s="1" customFormat="1" ht="18.75" customHeight="1" x14ac:dyDescent="0.3">
      <c r="B31" s="12" t="s">
        <v>29</v>
      </c>
      <c r="C31" s="12" t="s">
        <v>123</v>
      </c>
      <c r="D31" s="55">
        <v>4</v>
      </c>
      <c r="E31" s="55">
        <v>11</v>
      </c>
      <c r="F31" s="18" t="s">
        <v>388</v>
      </c>
      <c r="G31" s="19">
        <v>1</v>
      </c>
      <c r="H31" s="13">
        <f>$G31*VLOOKUP($B31,Precificação!B:G,6,FALSE)</f>
        <v>1026.32</v>
      </c>
      <c r="J31" s="2"/>
    </row>
    <row r="32" spans="2:10" s="1" customFormat="1" ht="15" customHeight="1" x14ac:dyDescent="0.3">
      <c r="B32" s="179" t="s">
        <v>23</v>
      </c>
      <c r="C32" s="179"/>
      <c r="D32" s="179"/>
      <c r="E32" s="179"/>
      <c r="F32" s="179"/>
      <c r="G32" s="179"/>
      <c r="H32" s="179"/>
      <c r="J32" s="2"/>
    </row>
    <row r="33" spans="2:10" s="1" customFormat="1" ht="18.75" customHeight="1" x14ac:dyDescent="0.3">
      <c r="B33" s="12" t="s">
        <v>31</v>
      </c>
      <c r="C33" s="12" t="s">
        <v>124</v>
      </c>
      <c r="D33" s="55">
        <v>6</v>
      </c>
      <c r="E33" s="55">
        <v>11</v>
      </c>
      <c r="F33" s="18" t="s">
        <v>384</v>
      </c>
      <c r="G33" s="19">
        <v>1</v>
      </c>
      <c r="H33" s="13">
        <f>$G33*VLOOKUP($B33,Precificação!B:G,6,FALSE)</f>
        <v>10180.510514208805</v>
      </c>
      <c r="J33" s="2"/>
    </row>
    <row r="34" spans="2:10" s="1" customFormat="1" ht="18.75" customHeight="1" x14ac:dyDescent="0.3">
      <c r="B34" s="12" t="s">
        <v>33</v>
      </c>
      <c r="C34" s="12" t="s">
        <v>125</v>
      </c>
      <c r="D34" s="55">
        <v>6</v>
      </c>
      <c r="E34" s="55">
        <v>11</v>
      </c>
      <c r="F34" s="18" t="s">
        <v>383</v>
      </c>
      <c r="G34" s="19">
        <v>1</v>
      </c>
      <c r="H34" s="13">
        <f>$G34*VLOOKUP($B34,Precificação!B:G,6,FALSE)</f>
        <v>1986.6583783751707</v>
      </c>
      <c r="J34" s="2"/>
    </row>
    <row r="35" spans="2:10" s="1" customFormat="1" ht="18.75" customHeight="1" x14ac:dyDescent="0.3">
      <c r="B35" s="12" t="s">
        <v>239</v>
      </c>
      <c r="C35" s="12" t="s">
        <v>126</v>
      </c>
      <c r="D35" s="55">
        <v>1</v>
      </c>
      <c r="E35" s="55">
        <v>8</v>
      </c>
      <c r="F35" s="18" t="s">
        <v>389</v>
      </c>
      <c r="G35" s="19">
        <v>1</v>
      </c>
      <c r="H35" s="13">
        <f>$G35*VLOOKUP($B35,Precificação!B:G,6,FALSE)</f>
        <v>1986.6583783751707</v>
      </c>
      <c r="J35" s="2"/>
    </row>
    <row r="36" spans="2:10" s="1" customFormat="1" ht="15" customHeight="1" x14ac:dyDescent="0.3">
      <c r="B36" s="179" t="s">
        <v>28</v>
      </c>
      <c r="C36" s="179"/>
      <c r="D36" s="179"/>
      <c r="E36" s="179"/>
      <c r="F36" s="179"/>
      <c r="G36" s="179"/>
      <c r="H36" s="179"/>
      <c r="J36" s="2"/>
    </row>
    <row r="37" spans="2:10" s="1" customFormat="1" ht="18.75" customHeight="1" x14ac:dyDescent="0.3">
      <c r="B37" s="12" t="s">
        <v>240</v>
      </c>
      <c r="C37" s="12" t="s">
        <v>128</v>
      </c>
      <c r="D37" s="55">
        <v>12</v>
      </c>
      <c r="E37" s="55">
        <v>12</v>
      </c>
      <c r="F37" s="18" t="s">
        <v>463</v>
      </c>
      <c r="G37" s="19">
        <v>1</v>
      </c>
      <c r="H37" s="13">
        <f>$G37*VLOOKUP($B37,Precificação!B:G,6,FALSE)</f>
        <v>2237.3426807993187</v>
      </c>
      <c r="J37" s="2"/>
    </row>
    <row r="38" spans="2:10" s="1" customFormat="1" ht="18.75" customHeight="1" x14ac:dyDescent="0.3">
      <c r="B38" s="12" t="s">
        <v>241</v>
      </c>
      <c r="C38" s="12" t="s">
        <v>130</v>
      </c>
      <c r="D38" s="55">
        <v>12</v>
      </c>
      <c r="E38" s="55">
        <v>12</v>
      </c>
      <c r="F38" s="18" t="s">
        <v>390</v>
      </c>
      <c r="G38" s="19">
        <v>1</v>
      </c>
      <c r="H38" s="13">
        <f>$G38*VLOOKUP($B38,Precificação!B:G,6,FALSE)</f>
        <v>3973.3167567503415</v>
      </c>
      <c r="J38" s="2"/>
    </row>
    <row r="39" spans="2:10" s="1" customFormat="1" ht="18.75" customHeight="1" x14ac:dyDescent="0.3">
      <c r="B39" s="12" t="s">
        <v>460</v>
      </c>
      <c r="C39" s="12" t="s">
        <v>132</v>
      </c>
      <c r="D39" s="55">
        <v>12</v>
      </c>
      <c r="E39" s="55">
        <v>12</v>
      </c>
      <c r="F39" s="18" t="s">
        <v>391</v>
      </c>
      <c r="G39" s="19">
        <v>1</v>
      </c>
      <c r="H39" s="13">
        <f>$G39*VLOOKUP($B39,Precificação!B:G,6,FALSE)</f>
        <v>6210.6594375496607</v>
      </c>
      <c r="J39" s="2"/>
    </row>
    <row r="40" spans="2:10" ht="6" customHeight="1" thickBot="1" x14ac:dyDescent="0.35"/>
    <row r="41" spans="2:10" ht="15" thickBot="1" x14ac:dyDescent="0.35">
      <c r="B41" s="7">
        <v>2</v>
      </c>
      <c r="C41" s="207" t="s">
        <v>35</v>
      </c>
      <c r="D41" s="208"/>
      <c r="E41" s="208"/>
      <c r="F41" s="208"/>
      <c r="G41" s="208"/>
      <c r="H41" s="209"/>
    </row>
    <row r="42" spans="2:10" ht="6" customHeight="1" x14ac:dyDescent="0.3"/>
    <row r="43" spans="2:10" s="1" customFormat="1" ht="15" customHeight="1" x14ac:dyDescent="0.3">
      <c r="B43" s="179" t="s">
        <v>36</v>
      </c>
      <c r="C43" s="179"/>
      <c r="D43" s="179"/>
      <c r="E43" s="179"/>
      <c r="F43" s="179"/>
      <c r="G43" s="179"/>
      <c r="H43" s="179"/>
      <c r="J43" s="2"/>
    </row>
    <row r="44" spans="2:10" s="1" customFormat="1" ht="18.75" customHeight="1" x14ac:dyDescent="0.3">
      <c r="B44" s="12" t="s">
        <v>37</v>
      </c>
      <c r="C44" s="12" t="s">
        <v>134</v>
      </c>
      <c r="D44" s="55">
        <v>2</v>
      </c>
      <c r="E44" s="55">
        <v>2</v>
      </c>
      <c r="F44" s="18" t="s">
        <v>127</v>
      </c>
      <c r="G44" s="19">
        <v>1</v>
      </c>
      <c r="H44" s="13">
        <f>$G44*VLOOKUP($B44,Precificação!B:G,6,FALSE)</f>
        <v>27083.121139156483</v>
      </c>
      <c r="J44" s="2"/>
    </row>
    <row r="45" spans="2:10" s="1" customFormat="1" ht="18.75" customHeight="1" x14ac:dyDescent="0.3">
      <c r="B45" s="12" t="s">
        <v>39</v>
      </c>
      <c r="C45" s="12" t="s">
        <v>136</v>
      </c>
      <c r="D45" s="55">
        <v>3</v>
      </c>
      <c r="E45" s="55">
        <v>3</v>
      </c>
      <c r="F45" s="18" t="s">
        <v>129</v>
      </c>
      <c r="G45" s="19">
        <v>0.25</v>
      </c>
      <c r="H45" s="13">
        <f>$G45*VLOOKUP($B45,Precificação!B:G,6,FALSE)</f>
        <v>28948.714320381441</v>
      </c>
      <c r="J45" s="2"/>
    </row>
    <row r="46" spans="2:10" s="1" customFormat="1" ht="18.75" customHeight="1" x14ac:dyDescent="0.3">
      <c r="B46" s="12" t="s">
        <v>39</v>
      </c>
      <c r="C46" s="12" t="s">
        <v>138</v>
      </c>
      <c r="D46" s="55">
        <v>6</v>
      </c>
      <c r="E46" s="55">
        <v>6</v>
      </c>
      <c r="F46" s="18" t="s">
        <v>131</v>
      </c>
      <c r="G46" s="19">
        <v>0.25</v>
      </c>
      <c r="H46" s="13">
        <f>$G46*VLOOKUP($B46,Precificação!B:G,6,FALSE)</f>
        <v>28948.714320381441</v>
      </c>
      <c r="J46" s="2"/>
    </row>
    <row r="47" spans="2:10" s="1" customFormat="1" ht="18.75" customHeight="1" x14ac:dyDescent="0.3">
      <c r="B47" s="12" t="s">
        <v>39</v>
      </c>
      <c r="C47" s="12" t="s">
        <v>140</v>
      </c>
      <c r="D47" s="55">
        <v>9</v>
      </c>
      <c r="E47" s="55">
        <v>9</v>
      </c>
      <c r="F47" s="18" t="s">
        <v>133</v>
      </c>
      <c r="G47" s="19">
        <v>0.25</v>
      </c>
      <c r="H47" s="13">
        <f>$G47*VLOOKUP($B47,Precificação!B:G,6,FALSE)</f>
        <v>28948.714320381441</v>
      </c>
      <c r="J47" s="2"/>
    </row>
    <row r="48" spans="2:10" s="1" customFormat="1" ht="18.75" customHeight="1" x14ac:dyDescent="0.3">
      <c r="B48" s="12" t="s">
        <v>39</v>
      </c>
      <c r="C48" s="12" t="s">
        <v>142</v>
      </c>
      <c r="D48" s="55">
        <v>12</v>
      </c>
      <c r="E48" s="55">
        <v>12</v>
      </c>
      <c r="F48" s="18" t="s">
        <v>135</v>
      </c>
      <c r="G48" s="19">
        <v>0.25</v>
      </c>
      <c r="H48" s="13">
        <f>$G48*VLOOKUP($B48,Precificação!B:G,6,FALSE)</f>
        <v>28948.714320381441</v>
      </c>
      <c r="J48" s="2"/>
    </row>
    <row r="49" spans="2:10" s="1" customFormat="1" ht="18.75" customHeight="1" x14ac:dyDescent="0.3">
      <c r="B49" s="12" t="s">
        <v>41</v>
      </c>
      <c r="C49" s="12" t="s">
        <v>143</v>
      </c>
      <c r="D49" s="55">
        <v>12</v>
      </c>
      <c r="E49" s="55">
        <v>12</v>
      </c>
      <c r="F49" s="18" t="s">
        <v>137</v>
      </c>
      <c r="G49" s="19">
        <v>1</v>
      </c>
      <c r="H49" s="13">
        <f>$G49*VLOOKUP($B49,Precificação!B:G,6,FALSE)</f>
        <v>13541.560569578241</v>
      </c>
      <c r="J49" s="2"/>
    </row>
    <row r="50" spans="2:10" s="1" customFormat="1" ht="15" customHeight="1" x14ac:dyDescent="0.3">
      <c r="B50" s="179" t="s">
        <v>43</v>
      </c>
      <c r="C50" s="179"/>
      <c r="D50" s="179"/>
      <c r="E50" s="179"/>
      <c r="F50" s="179"/>
      <c r="G50" s="179"/>
      <c r="H50" s="179"/>
      <c r="J50" s="2"/>
    </row>
    <row r="51" spans="2:10" s="1" customFormat="1" ht="18.75" customHeight="1" x14ac:dyDescent="0.3">
      <c r="B51" s="12" t="s">
        <v>44</v>
      </c>
      <c r="C51" s="12" t="s">
        <v>145</v>
      </c>
      <c r="D51" s="55">
        <v>2</v>
      </c>
      <c r="E51" s="55">
        <v>3</v>
      </c>
      <c r="F51" s="18" t="s">
        <v>139</v>
      </c>
      <c r="G51" s="19">
        <v>1</v>
      </c>
      <c r="H51" s="13">
        <f>$G51*VLOOKUP($B51,Precificação!B:G,6,FALSE)</f>
        <v>36785.572561735535</v>
      </c>
      <c r="J51" s="2"/>
    </row>
    <row r="52" spans="2:10" s="1" customFormat="1" ht="18.75" customHeight="1" x14ac:dyDescent="0.3">
      <c r="B52" s="12" t="s">
        <v>46</v>
      </c>
      <c r="C52" s="12" t="s">
        <v>147</v>
      </c>
      <c r="D52" s="55">
        <v>2</v>
      </c>
      <c r="E52" s="55">
        <v>4</v>
      </c>
      <c r="F52" s="18" t="s">
        <v>141</v>
      </c>
      <c r="G52" s="19">
        <v>1</v>
      </c>
      <c r="H52" s="13">
        <f>$G52*VLOOKUP($B52,Precificação!B:G,6,FALSE)</f>
        <v>9513.1151566014778</v>
      </c>
      <c r="J52" s="2"/>
    </row>
    <row r="53" spans="2:10" s="1" customFormat="1" ht="18.75" customHeight="1" x14ac:dyDescent="0.3">
      <c r="B53" s="12" t="s">
        <v>48</v>
      </c>
      <c r="C53" s="12" t="s">
        <v>148</v>
      </c>
      <c r="D53" s="55">
        <v>2</v>
      </c>
      <c r="E53" s="55">
        <v>4</v>
      </c>
      <c r="F53" s="18" t="s">
        <v>242</v>
      </c>
      <c r="G53" s="19">
        <v>1</v>
      </c>
      <c r="H53" s="13">
        <f>$G53*VLOOKUP($B53,Precificação!B:G,6,FALSE)</f>
        <v>8456.1023614235346</v>
      </c>
      <c r="J53" s="2"/>
    </row>
    <row r="54" spans="2:10" s="1" customFormat="1" ht="18.75" customHeight="1" x14ac:dyDescent="0.3">
      <c r="B54" s="12" t="s">
        <v>49</v>
      </c>
      <c r="C54" s="12" t="s">
        <v>149</v>
      </c>
      <c r="D54" s="55">
        <v>2</v>
      </c>
      <c r="E54" s="55">
        <v>3</v>
      </c>
      <c r="F54" s="18" t="s">
        <v>243</v>
      </c>
      <c r="G54" s="19">
        <v>1</v>
      </c>
      <c r="H54" s="13">
        <f>$G54*VLOOKUP($B54,Precificação!B:G,6,FALSE)</f>
        <v>12684.153542135302</v>
      </c>
      <c r="J54" s="2"/>
    </row>
    <row r="55" spans="2:10" s="1" customFormat="1" ht="18.75" customHeight="1" x14ac:dyDescent="0.3">
      <c r="B55" s="12" t="s">
        <v>52</v>
      </c>
      <c r="C55" s="12" t="s">
        <v>150</v>
      </c>
      <c r="D55" s="55">
        <v>3</v>
      </c>
      <c r="E55" s="55">
        <v>5</v>
      </c>
      <c r="F55" s="18" t="s">
        <v>144</v>
      </c>
      <c r="G55" s="19">
        <v>1</v>
      </c>
      <c r="H55" s="13">
        <f>$G55*VLOOKUP($B55,Precificação!B:G,6,FALSE)</f>
        <v>59682.848089351362</v>
      </c>
      <c r="J55" s="2"/>
    </row>
    <row r="56" spans="2:10" s="1" customFormat="1" ht="15" customHeight="1" x14ac:dyDescent="0.3">
      <c r="B56" s="179" t="s">
        <v>51</v>
      </c>
      <c r="C56" s="179"/>
      <c r="D56" s="179"/>
      <c r="E56" s="179"/>
      <c r="F56" s="179"/>
      <c r="G56" s="179"/>
      <c r="H56" s="179"/>
      <c r="J56" s="2"/>
    </row>
    <row r="57" spans="2:10" s="1" customFormat="1" ht="18.75" customHeight="1" x14ac:dyDescent="0.3">
      <c r="B57" s="12" t="s">
        <v>55</v>
      </c>
      <c r="C57" s="12" t="s">
        <v>152</v>
      </c>
      <c r="D57" s="55">
        <v>2</v>
      </c>
      <c r="E57" s="55">
        <v>3</v>
      </c>
      <c r="F57" s="18" t="s">
        <v>146</v>
      </c>
      <c r="G57" s="19">
        <v>1</v>
      </c>
      <c r="H57" s="13">
        <f>$G57*VLOOKUP($B57,Precificação!B:G,6,FALSE)</f>
        <v>10532.267309885534</v>
      </c>
      <c r="J57" s="2"/>
    </row>
    <row r="58" spans="2:10" s="1" customFormat="1" ht="15" customHeight="1" x14ac:dyDescent="0.3">
      <c r="B58" s="179" t="s">
        <v>54</v>
      </c>
      <c r="C58" s="179"/>
      <c r="D58" s="179"/>
      <c r="E58" s="179"/>
      <c r="F58" s="179"/>
      <c r="G58" s="179"/>
      <c r="H58" s="179"/>
      <c r="J58" s="2"/>
    </row>
    <row r="59" spans="2:10" s="1" customFormat="1" ht="18.75" customHeight="1" x14ac:dyDescent="0.3">
      <c r="B59" s="12" t="s">
        <v>57</v>
      </c>
      <c r="C59" s="12" t="s">
        <v>273</v>
      </c>
      <c r="D59" s="55">
        <v>6</v>
      </c>
      <c r="E59" s="55">
        <v>6</v>
      </c>
      <c r="F59" s="18" t="s">
        <v>317</v>
      </c>
      <c r="G59" s="19">
        <v>0.3</v>
      </c>
      <c r="H59" s="13">
        <f>$G59*VLOOKUP($B59,Precificação!B:G,6,FALSE)</f>
        <v>13105.982015571846</v>
      </c>
      <c r="J59" s="2"/>
    </row>
    <row r="60" spans="2:10" s="1" customFormat="1" ht="18.75" customHeight="1" x14ac:dyDescent="0.3">
      <c r="B60" s="12" t="s">
        <v>57</v>
      </c>
      <c r="C60" s="12" t="s">
        <v>274</v>
      </c>
      <c r="D60" s="55">
        <v>7</v>
      </c>
      <c r="E60" s="55">
        <v>7</v>
      </c>
      <c r="F60" s="18" t="s">
        <v>318</v>
      </c>
      <c r="G60" s="19">
        <v>0.3</v>
      </c>
      <c r="H60" s="13">
        <f>$G60*VLOOKUP($B60,Precificação!B:G,6,FALSE)</f>
        <v>13105.982015571846</v>
      </c>
      <c r="J60" s="2"/>
    </row>
    <row r="61" spans="2:10" s="1" customFormat="1" ht="18.75" customHeight="1" x14ac:dyDescent="0.3">
      <c r="B61" s="12" t="s">
        <v>57</v>
      </c>
      <c r="C61" s="12" t="s">
        <v>153</v>
      </c>
      <c r="D61" s="55">
        <v>8</v>
      </c>
      <c r="E61" s="55">
        <v>8</v>
      </c>
      <c r="F61" s="18" t="s">
        <v>319</v>
      </c>
      <c r="G61" s="19">
        <v>0.4</v>
      </c>
      <c r="H61" s="13">
        <f>$G61*VLOOKUP($B61,Precificação!B:G,6,FALSE)</f>
        <v>17474.642687429132</v>
      </c>
      <c r="J61" s="2"/>
    </row>
    <row r="62" spans="2:10" s="1" customFormat="1" ht="15" customHeight="1" x14ac:dyDescent="0.3">
      <c r="B62" s="179" t="s">
        <v>56</v>
      </c>
      <c r="C62" s="179"/>
      <c r="D62" s="179"/>
      <c r="E62" s="179"/>
      <c r="F62" s="179"/>
      <c r="G62" s="179"/>
      <c r="H62" s="179"/>
      <c r="J62" s="2"/>
    </row>
    <row r="63" spans="2:10" s="1" customFormat="1" ht="18.75" customHeight="1" x14ac:dyDescent="0.3">
      <c r="B63" s="12" t="s">
        <v>59</v>
      </c>
      <c r="C63" s="12" t="s">
        <v>155</v>
      </c>
      <c r="D63" s="55">
        <v>5</v>
      </c>
      <c r="E63" s="55">
        <v>8</v>
      </c>
      <c r="F63" s="18" t="s">
        <v>151</v>
      </c>
      <c r="G63" s="19">
        <v>1</v>
      </c>
      <c r="H63" s="13">
        <f>$G63*VLOOKUP($B63,Precificação!B:G,6,FALSE)</f>
        <v>13541.560569578241</v>
      </c>
      <c r="J63" s="2"/>
    </row>
    <row r="64" spans="2:10" s="1" customFormat="1" ht="18.75" customHeight="1" x14ac:dyDescent="0.3">
      <c r="B64" s="12" t="s">
        <v>60</v>
      </c>
      <c r="C64" s="12" t="s">
        <v>275</v>
      </c>
      <c r="D64" s="55">
        <v>10</v>
      </c>
      <c r="E64" s="55">
        <v>10</v>
      </c>
      <c r="F64" s="18" t="s">
        <v>320</v>
      </c>
      <c r="G64" s="19">
        <v>1</v>
      </c>
      <c r="H64" s="13">
        <f>$G64*VLOOKUP($B64,Precificação!B:G,6,FALSE)</f>
        <v>104644.26672261624</v>
      </c>
      <c r="J64" s="2"/>
    </row>
    <row r="65" spans="2:10" s="1" customFormat="1" ht="18.75" customHeight="1" x14ac:dyDescent="0.3">
      <c r="B65" s="12" t="s">
        <v>61</v>
      </c>
      <c r="C65" s="12" t="s">
        <v>156</v>
      </c>
      <c r="D65" s="55">
        <v>12</v>
      </c>
      <c r="E65" s="55">
        <v>12</v>
      </c>
      <c r="F65" s="18" t="s">
        <v>154</v>
      </c>
      <c r="G65" s="19">
        <v>1</v>
      </c>
      <c r="H65" s="13">
        <f>$G65*VLOOKUP($B65,Precificação!B:G,6,FALSE)</f>
        <v>5416.6242278312966</v>
      </c>
      <c r="J65" s="2"/>
    </row>
    <row r="66" spans="2:10" s="1" customFormat="1" ht="18.75" customHeight="1" x14ac:dyDescent="0.3">
      <c r="B66" s="51" t="s">
        <v>62</v>
      </c>
      <c r="C66" s="51" t="s">
        <v>157</v>
      </c>
      <c r="D66" s="56">
        <v>5</v>
      </c>
      <c r="E66" s="56">
        <v>5</v>
      </c>
      <c r="F66" s="52" t="s">
        <v>364</v>
      </c>
      <c r="G66" s="53">
        <v>1</v>
      </c>
      <c r="H66" s="54">
        <f>$G66*VLOOKUP($B66,Precificação!B:G,6,FALSE)</f>
        <v>24374.809025240833</v>
      </c>
      <c r="J66" s="2"/>
    </row>
    <row r="67" spans="2:10" s="1" customFormat="1" ht="15" customHeight="1" x14ac:dyDescent="0.3">
      <c r="B67" s="179" t="s">
        <v>67</v>
      </c>
      <c r="C67" s="179"/>
      <c r="D67" s="179"/>
      <c r="E67" s="179"/>
      <c r="F67" s="179"/>
      <c r="G67" s="179"/>
      <c r="H67" s="179"/>
      <c r="J67" s="2"/>
    </row>
    <row r="68" spans="2:10" s="1" customFormat="1" ht="18.75" customHeight="1" x14ac:dyDescent="0.3">
      <c r="B68" s="12" t="s">
        <v>64</v>
      </c>
      <c r="C68" s="12" t="s">
        <v>158</v>
      </c>
      <c r="D68" s="55">
        <v>10</v>
      </c>
      <c r="E68" s="55">
        <v>10</v>
      </c>
      <c r="F68" s="18" t="s">
        <v>244</v>
      </c>
      <c r="G68" s="19">
        <v>1</v>
      </c>
      <c r="H68" s="13">
        <f>$G68*VLOOKUP($B68,Precificação!B:G,6,FALSE)</f>
        <v>40430.73941555628</v>
      </c>
      <c r="J68" s="2"/>
    </row>
    <row r="69" spans="2:10" s="1" customFormat="1" ht="18.75" customHeight="1" x14ac:dyDescent="0.3">
      <c r="B69" s="12" t="s">
        <v>66</v>
      </c>
      <c r="C69" s="12" t="s">
        <v>159</v>
      </c>
      <c r="D69" s="55">
        <v>10</v>
      </c>
      <c r="E69" s="55">
        <v>11</v>
      </c>
      <c r="F69" s="18" t="s">
        <v>322</v>
      </c>
      <c r="G69" s="19">
        <v>1</v>
      </c>
      <c r="H69" s="13">
        <f>$G69*VLOOKUP($B69,Precificação!B:G,6,FALSE)</f>
        <v>7134.8363674511083</v>
      </c>
      <c r="J69" s="2"/>
    </row>
    <row r="70" spans="2:10" ht="6" customHeight="1" thickBot="1" x14ac:dyDescent="0.35"/>
    <row r="71" spans="2:10" ht="15" thickBot="1" x14ac:dyDescent="0.35">
      <c r="B71" s="7">
        <v>3</v>
      </c>
      <c r="C71" s="207" t="s">
        <v>236</v>
      </c>
      <c r="D71" s="208"/>
      <c r="E71" s="208"/>
      <c r="F71" s="208"/>
      <c r="G71" s="208"/>
      <c r="H71" s="209"/>
    </row>
    <row r="72" spans="2:10" ht="6" customHeight="1" x14ac:dyDescent="0.3"/>
    <row r="73" spans="2:10" s="1" customFormat="1" ht="15" customHeight="1" x14ac:dyDescent="0.3">
      <c r="B73" s="179" t="s">
        <v>393</v>
      </c>
      <c r="C73" s="179"/>
      <c r="D73" s="179"/>
      <c r="E73" s="179"/>
      <c r="F73" s="179"/>
      <c r="G73" s="179"/>
      <c r="H73" s="179"/>
      <c r="J73" s="2"/>
    </row>
    <row r="74" spans="2:10" s="1" customFormat="1" ht="18.75" customHeight="1" x14ac:dyDescent="0.3">
      <c r="B74" s="12" t="s">
        <v>69</v>
      </c>
      <c r="C74" s="12" t="s">
        <v>160</v>
      </c>
      <c r="D74" s="55">
        <v>3</v>
      </c>
      <c r="E74" s="55"/>
      <c r="F74" s="18" t="s">
        <v>245</v>
      </c>
      <c r="G74" s="19">
        <v>0.7</v>
      </c>
      <c r="H74" s="48">
        <f>$G74*VLOOKUP($B74,Precificação!B:G,6,FALSE)</f>
        <v>0</v>
      </c>
      <c r="J74" s="2"/>
    </row>
    <row r="75" spans="2:10" s="1" customFormat="1" ht="18.75" customHeight="1" x14ac:dyDescent="0.3">
      <c r="B75" s="12" t="s">
        <v>69</v>
      </c>
      <c r="C75" s="12" t="s">
        <v>162</v>
      </c>
      <c r="D75" s="55">
        <v>4</v>
      </c>
      <c r="E75" s="55"/>
      <c r="F75" s="18" t="s">
        <v>285</v>
      </c>
      <c r="G75" s="19">
        <v>0.1</v>
      </c>
      <c r="H75" s="48">
        <f>$G75*VLOOKUP($B75,Precificação!B:G,6,FALSE)</f>
        <v>0</v>
      </c>
      <c r="J75" s="2"/>
    </row>
    <row r="76" spans="2:10" s="1" customFormat="1" ht="18.75" customHeight="1" x14ac:dyDescent="0.3">
      <c r="B76" s="12" t="s">
        <v>69</v>
      </c>
      <c r="C76" s="12" t="s">
        <v>163</v>
      </c>
      <c r="D76" s="55">
        <v>11</v>
      </c>
      <c r="E76" s="55"/>
      <c r="F76" s="18" t="s">
        <v>456</v>
      </c>
      <c r="G76" s="19">
        <v>0.2</v>
      </c>
      <c r="H76" s="48">
        <f>$G76*VLOOKUP($B76,Precificação!B:G,6,FALSE)</f>
        <v>0</v>
      </c>
      <c r="J76" s="2"/>
    </row>
    <row r="77" spans="2:10" s="1" customFormat="1" ht="18.75" customHeight="1" x14ac:dyDescent="0.3">
      <c r="B77" s="12" t="s">
        <v>70</v>
      </c>
      <c r="C77" s="12" t="s">
        <v>164</v>
      </c>
      <c r="D77" s="55">
        <v>3</v>
      </c>
      <c r="E77" s="55"/>
      <c r="F77" s="18" t="s">
        <v>161</v>
      </c>
      <c r="G77" s="19">
        <v>0.7</v>
      </c>
      <c r="H77" s="48">
        <f>$G77*VLOOKUP($B77,Precificação!B:G,6,FALSE)</f>
        <v>0</v>
      </c>
      <c r="J77" s="2"/>
    </row>
    <row r="78" spans="2:10" s="1" customFormat="1" ht="18.75" customHeight="1" x14ac:dyDescent="0.3">
      <c r="B78" s="12" t="s">
        <v>70</v>
      </c>
      <c r="C78" s="12" t="s">
        <v>165</v>
      </c>
      <c r="D78" s="55">
        <v>4</v>
      </c>
      <c r="E78" s="55"/>
      <c r="F78" s="18" t="s">
        <v>284</v>
      </c>
      <c r="G78" s="19">
        <v>0.1</v>
      </c>
      <c r="H78" s="48">
        <f>$G78*VLOOKUP($B78,Precificação!B:G,6,FALSE)</f>
        <v>0</v>
      </c>
      <c r="J78" s="2"/>
    </row>
    <row r="79" spans="2:10" s="1" customFormat="1" ht="18.75" customHeight="1" x14ac:dyDescent="0.3">
      <c r="B79" s="12" t="s">
        <v>70</v>
      </c>
      <c r="C79" s="12" t="s">
        <v>166</v>
      </c>
      <c r="D79" s="55">
        <v>11</v>
      </c>
      <c r="E79" s="55"/>
      <c r="F79" s="18" t="s">
        <v>455</v>
      </c>
      <c r="G79" s="19">
        <v>0.2</v>
      </c>
      <c r="H79" s="48">
        <f>$G79*VLOOKUP($B79,Precificação!B:G,6,FALSE)</f>
        <v>0</v>
      </c>
      <c r="J79" s="2"/>
    </row>
    <row r="80" spans="2:10" s="1" customFormat="1" ht="18.75" customHeight="1" x14ac:dyDescent="0.3">
      <c r="B80" s="12" t="s">
        <v>72</v>
      </c>
      <c r="C80" s="12" t="s">
        <v>167</v>
      </c>
      <c r="D80" s="55">
        <v>3</v>
      </c>
      <c r="E80" s="55"/>
      <c r="F80" s="18" t="s">
        <v>323</v>
      </c>
      <c r="G80" s="19">
        <v>0.7</v>
      </c>
      <c r="H80" s="48">
        <f>$G80*VLOOKUP($B80,Precificação!B:G,6,FALSE)</f>
        <v>0</v>
      </c>
      <c r="J80" s="2"/>
    </row>
    <row r="81" spans="2:11" s="1" customFormat="1" ht="18.75" customHeight="1" x14ac:dyDescent="0.3">
      <c r="B81" s="12" t="s">
        <v>72</v>
      </c>
      <c r="C81" s="12" t="s">
        <v>311</v>
      </c>
      <c r="D81" s="55">
        <v>4</v>
      </c>
      <c r="E81" s="55"/>
      <c r="F81" s="18" t="s">
        <v>324</v>
      </c>
      <c r="G81" s="19">
        <v>0.1</v>
      </c>
      <c r="H81" s="48">
        <f>$G81*VLOOKUP($B81,Precificação!B:G,6,FALSE)</f>
        <v>0</v>
      </c>
      <c r="J81" s="2"/>
    </row>
    <row r="82" spans="2:11" s="1" customFormat="1" ht="18.75" customHeight="1" x14ac:dyDescent="0.3">
      <c r="B82" s="12" t="s">
        <v>72</v>
      </c>
      <c r="C82" s="12" t="s">
        <v>312</v>
      </c>
      <c r="D82" s="55">
        <v>11</v>
      </c>
      <c r="E82" s="55"/>
      <c r="F82" s="18" t="s">
        <v>454</v>
      </c>
      <c r="G82" s="19">
        <v>0.2</v>
      </c>
      <c r="H82" s="48">
        <f>$G82*VLOOKUP($B82,Precificação!B:G,6,FALSE)</f>
        <v>0</v>
      </c>
      <c r="J82" s="2"/>
    </row>
    <row r="83" spans="2:11" s="1" customFormat="1" ht="18.75" customHeight="1" x14ac:dyDescent="0.3">
      <c r="B83" s="12" t="s">
        <v>73</v>
      </c>
      <c r="C83" s="12" t="s">
        <v>313</v>
      </c>
      <c r="D83" s="55">
        <v>4</v>
      </c>
      <c r="E83" s="55"/>
      <c r="F83" s="18" t="s">
        <v>453</v>
      </c>
      <c r="G83" s="43">
        <v>1</v>
      </c>
      <c r="H83" s="48">
        <f>$G83*VLOOKUP($B83,Precificação!B:G,6,FALSE)</f>
        <v>0</v>
      </c>
      <c r="J83" s="2"/>
    </row>
    <row r="84" spans="2:11" s="1" customFormat="1" ht="15" customHeight="1" x14ac:dyDescent="0.3">
      <c r="B84" s="179" t="s">
        <v>394</v>
      </c>
      <c r="C84" s="179"/>
      <c r="D84" s="179"/>
      <c r="E84" s="179"/>
      <c r="F84" s="179"/>
      <c r="G84" s="179"/>
      <c r="H84" s="179"/>
      <c r="J84" s="2"/>
    </row>
    <row r="85" spans="2:11" s="1" customFormat="1" ht="18.75" customHeight="1" x14ac:dyDescent="0.3">
      <c r="B85" s="12" t="s">
        <v>74</v>
      </c>
      <c r="C85" s="12" t="s">
        <v>314</v>
      </c>
      <c r="D85" s="55">
        <v>3</v>
      </c>
      <c r="E85" s="55"/>
      <c r="F85" s="18" t="s">
        <v>325</v>
      </c>
      <c r="G85" s="19">
        <v>0.4</v>
      </c>
      <c r="H85" s="48">
        <f>$G85*VLOOKUP($B85,Precificação!B:G,6,FALSE)</f>
        <v>0</v>
      </c>
      <c r="J85" s="2"/>
      <c r="K85" s="49"/>
    </row>
    <row r="86" spans="2:11" s="1" customFormat="1" ht="18.75" customHeight="1" x14ac:dyDescent="0.3">
      <c r="B86" s="12" t="s">
        <v>74</v>
      </c>
      <c r="C86" s="12" t="s">
        <v>315</v>
      </c>
      <c r="D86" s="55">
        <v>4</v>
      </c>
      <c r="E86" s="55"/>
      <c r="F86" s="18" t="s">
        <v>326</v>
      </c>
      <c r="G86" s="43">
        <v>0.4</v>
      </c>
      <c r="H86" s="48">
        <f>$G86*VLOOKUP($B86,Precificação!B:G,6,FALSE)</f>
        <v>0</v>
      </c>
      <c r="J86" s="2"/>
      <c r="K86" s="49"/>
    </row>
    <row r="87" spans="2:11" s="1" customFormat="1" ht="18.75" customHeight="1" x14ac:dyDescent="0.3">
      <c r="B87" s="12" t="s">
        <v>74</v>
      </c>
      <c r="C87" s="12" t="s">
        <v>316</v>
      </c>
      <c r="D87" s="127">
        <v>11</v>
      </c>
      <c r="E87" s="127"/>
      <c r="F87" s="18" t="s">
        <v>452</v>
      </c>
      <c r="G87" s="43">
        <v>0.2</v>
      </c>
      <c r="H87" s="128">
        <f>$G87*VLOOKUP($B87,Precificação!B:G,6,FALSE)</f>
        <v>0</v>
      </c>
      <c r="J87" s="2"/>
      <c r="K87" s="49"/>
    </row>
    <row r="88" spans="2:11" s="1" customFormat="1" ht="15" customHeight="1" x14ac:dyDescent="0.3">
      <c r="B88" s="179" t="s">
        <v>395</v>
      </c>
      <c r="C88" s="179"/>
      <c r="D88" s="179"/>
      <c r="E88" s="179"/>
      <c r="F88" s="179"/>
      <c r="G88" s="179"/>
      <c r="H88" s="179"/>
      <c r="J88" s="2"/>
      <c r="K88" s="49"/>
    </row>
    <row r="89" spans="2:11" s="1" customFormat="1" ht="18.75" customHeight="1" x14ac:dyDescent="0.3">
      <c r="B89" s="12" t="s">
        <v>77</v>
      </c>
      <c r="C89" s="12" t="s">
        <v>168</v>
      </c>
      <c r="D89" s="55">
        <v>3</v>
      </c>
      <c r="E89" s="55">
        <v>5</v>
      </c>
      <c r="F89" s="18" t="s">
        <v>245</v>
      </c>
      <c r="G89" s="50">
        <v>2.2290502793296089E-2</v>
      </c>
      <c r="H89" s="48">
        <f>$G89*VLOOKUP($B89,Precificação!B:G,6,FALSE)</f>
        <v>61630.63192778817</v>
      </c>
      <c r="J89" s="2"/>
      <c r="K89" s="49"/>
    </row>
    <row r="90" spans="2:11" s="1" customFormat="1" ht="18.75" customHeight="1" x14ac:dyDescent="0.3">
      <c r="B90" s="12" t="s">
        <v>77</v>
      </c>
      <c r="C90" s="12" t="s">
        <v>169</v>
      </c>
      <c r="D90" s="55">
        <v>4</v>
      </c>
      <c r="E90" s="55">
        <v>6</v>
      </c>
      <c r="F90" s="18" t="s">
        <v>285</v>
      </c>
      <c r="G90" s="50">
        <v>3.1843575418994412E-3</v>
      </c>
      <c r="H90" s="48">
        <f>$G90*VLOOKUP($B90,Precificação!B:G,6,FALSE)</f>
        <v>8804.3759896840238</v>
      </c>
      <c r="J90" s="2"/>
      <c r="K90" s="49"/>
    </row>
    <row r="91" spans="2:11" s="1" customFormat="1" ht="18.75" customHeight="1" x14ac:dyDescent="0.3">
      <c r="B91" s="12" t="s">
        <v>77</v>
      </c>
      <c r="C91" s="12" t="s">
        <v>170</v>
      </c>
      <c r="D91" s="55">
        <v>11</v>
      </c>
      <c r="E91" s="55">
        <v>11</v>
      </c>
      <c r="F91" s="18" t="s">
        <v>456</v>
      </c>
      <c r="G91" s="50">
        <v>6.3687150837988824E-3</v>
      </c>
      <c r="H91" s="48">
        <f>$G91*VLOOKUP($B91,Precificação!B:G,6,FALSE)</f>
        <v>17608.751979368048</v>
      </c>
      <c r="J91" s="2"/>
      <c r="K91" s="49"/>
    </row>
    <row r="92" spans="2:11" s="1" customFormat="1" ht="18.75" customHeight="1" x14ac:dyDescent="0.3">
      <c r="B92" s="12" t="s">
        <v>77</v>
      </c>
      <c r="C92" s="12" t="s">
        <v>171</v>
      </c>
      <c r="D92" s="55">
        <v>3</v>
      </c>
      <c r="E92" s="55">
        <v>9</v>
      </c>
      <c r="F92" s="18" t="s">
        <v>161</v>
      </c>
      <c r="G92" s="50">
        <v>6.256983240223464E-2</v>
      </c>
      <c r="H92" s="48">
        <f>$G92*VLOOKUP($B92,Precificação!B:G,6,FALSE)</f>
        <v>172998.26506045804</v>
      </c>
      <c r="J92" s="2"/>
      <c r="K92" s="49"/>
    </row>
    <row r="93" spans="2:11" s="1" customFormat="1" ht="18.75" customHeight="1" x14ac:dyDescent="0.3">
      <c r="B93" s="12" t="s">
        <v>77</v>
      </c>
      <c r="C93" s="12" t="s">
        <v>172</v>
      </c>
      <c r="D93" s="55">
        <v>4</v>
      </c>
      <c r="E93" s="55">
        <v>10</v>
      </c>
      <c r="F93" s="18" t="s">
        <v>284</v>
      </c>
      <c r="G93" s="50">
        <v>8.9385474860335188E-3</v>
      </c>
      <c r="H93" s="48">
        <f>$G93*VLOOKUP($B93,Precificação!B:G,6,FALSE)</f>
        <v>24714.037865779719</v>
      </c>
      <c r="J93" s="2"/>
      <c r="K93" s="49"/>
    </row>
    <row r="94" spans="2:11" s="1" customFormat="1" ht="18.75" customHeight="1" x14ac:dyDescent="0.3">
      <c r="B94" s="12" t="s">
        <v>77</v>
      </c>
      <c r="C94" s="12" t="s">
        <v>174</v>
      </c>
      <c r="D94" s="55">
        <v>11</v>
      </c>
      <c r="E94" s="55">
        <v>11</v>
      </c>
      <c r="F94" s="18" t="s">
        <v>455</v>
      </c>
      <c r="G94" s="50">
        <v>1.7877094972067038E-2</v>
      </c>
      <c r="H94" s="48">
        <f>$G94*VLOOKUP($B94,Precificação!B:G,6,FALSE)</f>
        <v>49428.075731559438</v>
      </c>
      <c r="J94" s="2"/>
      <c r="K94" s="49"/>
    </row>
    <row r="95" spans="2:11" s="1" customFormat="1" ht="18.75" customHeight="1" x14ac:dyDescent="0.3">
      <c r="B95" s="12" t="s">
        <v>77</v>
      </c>
      <c r="C95" s="12" t="s">
        <v>175</v>
      </c>
      <c r="D95" s="55">
        <v>3</v>
      </c>
      <c r="E95" s="55">
        <v>9</v>
      </c>
      <c r="F95" s="18" t="s">
        <v>323</v>
      </c>
      <c r="G95" s="50">
        <v>1.446927374301676E-2</v>
      </c>
      <c r="H95" s="48">
        <f>$G95*VLOOKUP($B95,Precificação!B:G,6,FALSE)</f>
        <v>40005.848795230922</v>
      </c>
      <c r="J95" s="2"/>
      <c r="K95" s="49"/>
    </row>
    <row r="96" spans="2:11" s="1" customFormat="1" ht="18.75" customHeight="1" x14ac:dyDescent="0.3">
      <c r="B96" s="12" t="s">
        <v>77</v>
      </c>
      <c r="C96" s="12" t="s">
        <v>176</v>
      </c>
      <c r="D96" s="55">
        <v>4</v>
      </c>
      <c r="E96" s="55">
        <v>10</v>
      </c>
      <c r="F96" s="18" t="s">
        <v>324</v>
      </c>
      <c r="G96" s="50">
        <v>2.0670391061452516E-3</v>
      </c>
      <c r="H96" s="48">
        <f>$G96*VLOOKUP($B96,Precificação!B:G,6,FALSE)</f>
        <v>5715.1212564615607</v>
      </c>
      <c r="J96" s="2"/>
      <c r="K96" s="49"/>
    </row>
    <row r="97" spans="2:11" s="1" customFormat="1" ht="18.75" customHeight="1" x14ac:dyDescent="0.3">
      <c r="B97" s="12" t="s">
        <v>77</v>
      </c>
      <c r="C97" s="12" t="s">
        <v>177</v>
      </c>
      <c r="D97" s="55">
        <v>11</v>
      </c>
      <c r="E97" s="55">
        <v>11</v>
      </c>
      <c r="F97" s="18" t="s">
        <v>454</v>
      </c>
      <c r="G97" s="50">
        <v>4.1340782122905031E-3</v>
      </c>
      <c r="H97" s="48">
        <f>$G97*VLOOKUP($B97,Precificação!B:G,6,FALSE)</f>
        <v>11430.242512923121</v>
      </c>
      <c r="J97" s="2"/>
      <c r="K97" s="49"/>
    </row>
    <row r="98" spans="2:11" s="1" customFormat="1" ht="18.75" customHeight="1" x14ac:dyDescent="0.3">
      <c r="B98" s="12" t="s">
        <v>77</v>
      </c>
      <c r="C98" s="12" t="s">
        <v>178</v>
      </c>
      <c r="D98" s="55">
        <v>4</v>
      </c>
      <c r="E98" s="55">
        <v>10</v>
      </c>
      <c r="F98" s="18" t="s">
        <v>453</v>
      </c>
      <c r="G98" s="50">
        <v>3.3519553072625698E-3</v>
      </c>
      <c r="H98" s="48">
        <f>$G98*VLOOKUP($B98,Precificação!B:G,6,FALSE)</f>
        <v>9267.7641996673938</v>
      </c>
      <c r="J98" s="2"/>
      <c r="K98" s="49"/>
    </row>
    <row r="99" spans="2:11" s="1" customFormat="1" ht="18.75" customHeight="1" x14ac:dyDescent="0.3">
      <c r="B99" s="12" t="s">
        <v>77</v>
      </c>
      <c r="C99" s="12" t="s">
        <v>180</v>
      </c>
      <c r="D99" s="55">
        <v>3</v>
      </c>
      <c r="E99" s="55">
        <v>8</v>
      </c>
      <c r="F99" s="18" t="s">
        <v>325</v>
      </c>
      <c r="G99" s="50">
        <v>0.3418994413407821</v>
      </c>
      <c r="H99" s="48">
        <f>$G99*VLOOKUP($B99,Precificação!B:G,6,FALSE)</f>
        <v>945311.94836607424</v>
      </c>
      <c r="J99" s="2"/>
      <c r="K99" s="49"/>
    </row>
    <row r="100" spans="2:11" s="1" customFormat="1" ht="18.75" customHeight="1" x14ac:dyDescent="0.3">
      <c r="B100" s="12" t="s">
        <v>77</v>
      </c>
      <c r="C100" s="12" t="s">
        <v>182</v>
      </c>
      <c r="D100" s="55">
        <v>4</v>
      </c>
      <c r="E100" s="55">
        <v>10</v>
      </c>
      <c r="F100" s="18" t="s">
        <v>326</v>
      </c>
      <c r="G100" s="50">
        <v>0.3418994413407821</v>
      </c>
      <c r="H100" s="48">
        <f>$G100*VLOOKUP($B100,Precificação!B:G,6,FALSE)</f>
        <v>945311.94836607424</v>
      </c>
      <c r="J100" s="2"/>
      <c r="K100" s="49"/>
    </row>
    <row r="101" spans="2:11" s="1" customFormat="1" ht="18.75" customHeight="1" x14ac:dyDescent="0.3">
      <c r="B101" s="12" t="s">
        <v>77</v>
      </c>
      <c r="C101" s="12" t="s">
        <v>184</v>
      </c>
      <c r="D101" s="55">
        <v>11</v>
      </c>
      <c r="E101" s="55">
        <v>11</v>
      </c>
      <c r="F101" s="18" t="s">
        <v>452</v>
      </c>
      <c r="G101" s="50">
        <v>0.17094972067039105</v>
      </c>
      <c r="H101" s="48">
        <f>$G101*VLOOKUP($B101,Precificação!B:G,6,FALSE)</f>
        <v>472655.97418303712</v>
      </c>
      <c r="J101" s="2"/>
      <c r="K101" s="49"/>
    </row>
    <row r="102" spans="2:11" s="1" customFormat="1" ht="15" customHeight="1" x14ac:dyDescent="0.3">
      <c r="B102" s="179" t="s">
        <v>76</v>
      </c>
      <c r="C102" s="179"/>
      <c r="D102" s="179"/>
      <c r="E102" s="179"/>
      <c r="F102" s="179"/>
      <c r="G102" s="179"/>
      <c r="H102" s="179"/>
      <c r="J102" s="2"/>
    </row>
    <row r="103" spans="2:11" s="1" customFormat="1" ht="18.75" customHeight="1" x14ac:dyDescent="0.3">
      <c r="B103" s="12" t="s">
        <v>79</v>
      </c>
      <c r="C103" s="12" t="s">
        <v>186</v>
      </c>
      <c r="D103" s="55">
        <v>3</v>
      </c>
      <c r="E103" s="55">
        <v>6</v>
      </c>
      <c r="F103" s="18" t="s">
        <v>286</v>
      </c>
      <c r="G103" s="19">
        <v>1</v>
      </c>
      <c r="H103" s="13">
        <f>$G103*VLOOKUP($B103,Precificação!B:G,6,FALSE)</f>
        <v>4270.9119925434379</v>
      </c>
      <c r="J103" s="2"/>
      <c r="K103" s="49"/>
    </row>
    <row r="104" spans="2:11" s="1" customFormat="1" ht="18.75" customHeight="1" x14ac:dyDescent="0.3">
      <c r="B104" s="12" t="s">
        <v>81</v>
      </c>
      <c r="C104" s="12" t="s">
        <v>187</v>
      </c>
      <c r="D104" s="55">
        <v>6</v>
      </c>
      <c r="E104" s="55">
        <v>6</v>
      </c>
      <c r="F104" s="18" t="s">
        <v>287</v>
      </c>
      <c r="G104" s="19">
        <v>1</v>
      </c>
      <c r="H104" s="13">
        <f>$G104*VLOOKUP($B104,Precificação!B:G,6,FALSE)</f>
        <v>81147.327858325327</v>
      </c>
      <c r="J104" s="2"/>
      <c r="K104" s="49"/>
    </row>
    <row r="105" spans="2:11" s="1" customFormat="1" ht="18.75" customHeight="1" x14ac:dyDescent="0.3">
      <c r="B105" s="12" t="s">
        <v>83</v>
      </c>
      <c r="C105" s="12" t="s">
        <v>188</v>
      </c>
      <c r="D105" s="55">
        <v>3</v>
      </c>
      <c r="E105" s="55">
        <v>5</v>
      </c>
      <c r="F105" s="18" t="s">
        <v>288</v>
      </c>
      <c r="G105" s="19">
        <v>1</v>
      </c>
      <c r="H105" s="13">
        <f>$G105*VLOOKUP($B105,Precificação!B:G,6,FALSE)</f>
        <v>42709.119925434381</v>
      </c>
      <c r="J105" s="2"/>
      <c r="K105" s="49"/>
    </row>
    <row r="106" spans="2:11" s="1" customFormat="1" ht="18.75" customHeight="1" x14ac:dyDescent="0.3">
      <c r="B106" s="12" t="s">
        <v>84</v>
      </c>
      <c r="C106" s="12" t="s">
        <v>190</v>
      </c>
      <c r="D106" s="55">
        <v>6</v>
      </c>
      <c r="E106" s="55">
        <v>7</v>
      </c>
      <c r="F106" s="18" t="s">
        <v>289</v>
      </c>
      <c r="G106" s="19">
        <v>1</v>
      </c>
      <c r="H106" s="13">
        <f>$G106*VLOOKUP($B106,Precificação!B:G,6,FALSE)</f>
        <v>48047.759916113675</v>
      </c>
      <c r="J106" s="2"/>
      <c r="K106" s="49"/>
    </row>
    <row r="107" spans="2:11" s="1" customFormat="1" ht="18.75" customHeight="1" x14ac:dyDescent="0.3">
      <c r="B107" s="12" t="s">
        <v>86</v>
      </c>
      <c r="C107" s="12" t="s">
        <v>191</v>
      </c>
      <c r="D107" s="55">
        <v>6</v>
      </c>
      <c r="E107" s="55">
        <v>10</v>
      </c>
      <c r="F107" s="18" t="s">
        <v>290</v>
      </c>
      <c r="G107" s="19">
        <v>1</v>
      </c>
      <c r="H107" s="13">
        <f>$G107*VLOOKUP($B107,Precificação!B:G,6,FALSE)</f>
        <v>253141.06421784835</v>
      </c>
      <c r="J107" s="2"/>
      <c r="K107" s="49"/>
    </row>
    <row r="108" spans="2:11" s="1" customFormat="1" ht="18.75" customHeight="1" x14ac:dyDescent="0.3">
      <c r="B108" s="12" t="s">
        <v>87</v>
      </c>
      <c r="C108" s="12" t="s">
        <v>192</v>
      </c>
      <c r="D108" s="55">
        <v>9</v>
      </c>
      <c r="E108" s="55">
        <v>10</v>
      </c>
      <c r="F108" s="18" t="s">
        <v>291</v>
      </c>
      <c r="G108" s="19">
        <v>1</v>
      </c>
      <c r="H108" s="13">
        <f>$G108*VLOOKUP($B108,Precificação!B:G,6,FALSE)</f>
        <v>140232.36511492037</v>
      </c>
      <c r="J108" s="2"/>
      <c r="K108" s="49"/>
    </row>
    <row r="109" spans="2:11" s="1" customFormat="1" ht="18.75" customHeight="1" x14ac:dyDescent="0.3">
      <c r="B109" s="12" t="s">
        <v>88</v>
      </c>
      <c r="C109" s="12" t="s">
        <v>194</v>
      </c>
      <c r="D109" s="55">
        <v>8</v>
      </c>
      <c r="E109" s="55">
        <v>10</v>
      </c>
      <c r="F109" s="18" t="s">
        <v>292</v>
      </c>
      <c r="G109" s="19">
        <v>1</v>
      </c>
      <c r="H109" s="13">
        <f>$G109*VLOOKUP($B109,Precificação!B:G,6,FALSE)</f>
        <v>212816.1519361157</v>
      </c>
      <c r="J109" s="2"/>
      <c r="K109" s="49"/>
    </row>
    <row r="110" spans="2:11" s="1" customFormat="1" ht="15" customHeight="1" x14ac:dyDescent="0.3">
      <c r="B110" s="179" t="s">
        <v>457</v>
      </c>
      <c r="C110" s="179"/>
      <c r="D110" s="179"/>
      <c r="E110" s="179"/>
      <c r="F110" s="179"/>
      <c r="G110" s="179"/>
      <c r="H110" s="179"/>
      <c r="J110" s="2"/>
    </row>
    <row r="111" spans="2:11" s="1" customFormat="1" ht="18.75" customHeight="1" x14ac:dyDescent="0.3">
      <c r="B111" s="12" t="s">
        <v>90</v>
      </c>
      <c r="C111" s="12" t="s">
        <v>248</v>
      </c>
      <c r="D111" s="55">
        <v>9</v>
      </c>
      <c r="E111" s="55">
        <v>11</v>
      </c>
      <c r="F111" s="18" t="s">
        <v>293</v>
      </c>
      <c r="G111" s="19">
        <v>1</v>
      </c>
      <c r="H111" s="13">
        <f>$G111*VLOOKUP($B111,Precificação!B:G,6,FALSE)</f>
        <v>8541.8239850868758</v>
      </c>
      <c r="J111" s="2"/>
      <c r="K111" s="49"/>
    </row>
    <row r="112" spans="2:11" s="1" customFormat="1" ht="18.75" customHeight="1" x14ac:dyDescent="0.3">
      <c r="B112" s="12" t="s">
        <v>215</v>
      </c>
      <c r="C112" s="12" t="s">
        <v>249</v>
      </c>
      <c r="D112" s="55">
        <v>9</v>
      </c>
      <c r="E112" s="55">
        <v>11</v>
      </c>
      <c r="F112" s="18" t="s">
        <v>294</v>
      </c>
      <c r="G112" s="19">
        <v>1</v>
      </c>
      <c r="H112" s="13">
        <f>$G112*VLOOKUP($B112,Precificação!B:G,6,FALSE)</f>
        <v>36995.447831227968</v>
      </c>
      <c r="J112" s="2"/>
      <c r="K112" s="49"/>
    </row>
    <row r="113" spans="2:11" s="1" customFormat="1" ht="18.75" customHeight="1" x14ac:dyDescent="0.3">
      <c r="B113" s="12" t="s">
        <v>356</v>
      </c>
      <c r="C113" s="12" t="s">
        <v>196</v>
      </c>
      <c r="D113" s="55">
        <v>9</v>
      </c>
      <c r="E113" s="55">
        <v>11</v>
      </c>
      <c r="F113" s="18" t="s">
        <v>295</v>
      </c>
      <c r="G113" s="19">
        <v>1</v>
      </c>
      <c r="H113" s="13">
        <f>$G113*VLOOKUP($B113,Precificação!B:G,6,FALSE)</f>
        <v>82955.081072313769</v>
      </c>
      <c r="J113" s="2"/>
      <c r="K113" s="49"/>
    </row>
    <row r="114" spans="2:11" s="1" customFormat="1" ht="18.75" customHeight="1" x14ac:dyDescent="0.3">
      <c r="B114" s="12" t="s">
        <v>357</v>
      </c>
      <c r="C114" s="12" t="s">
        <v>197</v>
      </c>
      <c r="D114" s="55">
        <v>9</v>
      </c>
      <c r="E114" s="55">
        <v>11</v>
      </c>
      <c r="F114" s="18" t="s">
        <v>296</v>
      </c>
      <c r="G114" s="19">
        <v>1</v>
      </c>
      <c r="H114" s="13">
        <f>$G114*VLOOKUP($B114,Precificação!B:G,6,FALSE)</f>
        <v>196377.50243121741</v>
      </c>
      <c r="J114" s="2"/>
      <c r="K114" s="49"/>
    </row>
    <row r="115" spans="2:11" ht="6" customHeight="1" thickBot="1" x14ac:dyDescent="0.35"/>
    <row r="116" spans="2:11" ht="15" thickBot="1" x14ac:dyDescent="0.35">
      <c r="B116" s="7">
        <v>4</v>
      </c>
      <c r="C116" s="207" t="s">
        <v>247</v>
      </c>
      <c r="D116" s="208"/>
      <c r="E116" s="208"/>
      <c r="F116" s="208"/>
      <c r="G116" s="208"/>
      <c r="H116" s="209"/>
    </row>
    <row r="117" spans="2:11" ht="6" customHeight="1" x14ac:dyDescent="0.3"/>
    <row r="118" spans="2:11" s="1" customFormat="1" ht="15" customHeight="1" x14ac:dyDescent="0.3">
      <c r="B118" s="179" t="s">
        <v>227</v>
      </c>
      <c r="C118" s="179"/>
      <c r="D118" s="179"/>
      <c r="E118" s="179"/>
      <c r="F118" s="179"/>
      <c r="G118" s="179"/>
      <c r="H118" s="179"/>
      <c r="J118" s="2"/>
    </row>
    <row r="119" spans="2:11" s="1" customFormat="1" ht="18.75" customHeight="1" x14ac:dyDescent="0.3">
      <c r="B119" s="12" t="s">
        <v>91</v>
      </c>
      <c r="C119" s="12" t="s">
        <v>250</v>
      </c>
      <c r="D119" s="55">
        <v>4</v>
      </c>
      <c r="E119" s="55">
        <v>7</v>
      </c>
      <c r="F119" s="18" t="s">
        <v>255</v>
      </c>
      <c r="G119" s="19">
        <v>0.5</v>
      </c>
      <c r="H119" s="13">
        <f>$G119*VLOOKUP($B119,Precificação!B:G,6,FALSE)</f>
        <v>16249.87268349389</v>
      </c>
      <c r="J119" s="2"/>
    </row>
    <row r="120" spans="2:11" s="1" customFormat="1" ht="18.75" customHeight="1" x14ac:dyDescent="0.3">
      <c r="B120" s="12" t="s">
        <v>91</v>
      </c>
      <c r="C120" s="12" t="s">
        <v>251</v>
      </c>
      <c r="D120" s="55">
        <v>5</v>
      </c>
      <c r="E120" s="55">
        <v>11</v>
      </c>
      <c r="F120" s="18" t="s">
        <v>256</v>
      </c>
      <c r="G120" s="19">
        <v>0.5</v>
      </c>
      <c r="H120" s="13">
        <f>$G120*VLOOKUP($B120,Precificação!B:G,6,FALSE)</f>
        <v>16249.87268349389</v>
      </c>
      <c r="J120" s="2"/>
    </row>
    <row r="121" spans="2:11" s="1" customFormat="1" ht="18.75" customHeight="1" x14ac:dyDescent="0.3">
      <c r="B121" s="12" t="s">
        <v>92</v>
      </c>
      <c r="C121" s="12" t="s">
        <v>252</v>
      </c>
      <c r="D121" s="55">
        <v>5</v>
      </c>
      <c r="E121" s="55">
        <v>7</v>
      </c>
      <c r="F121" s="18" t="s">
        <v>173</v>
      </c>
      <c r="G121" s="19">
        <v>0.5</v>
      </c>
      <c r="H121" s="13">
        <f>$G121*VLOOKUP($B121,Precificação!B:G,6,FALSE)</f>
        <v>8802.0143702258556</v>
      </c>
      <c r="J121" s="2"/>
    </row>
    <row r="122" spans="2:11" s="1" customFormat="1" ht="18.75" customHeight="1" x14ac:dyDescent="0.3">
      <c r="B122" s="51" t="s">
        <v>92</v>
      </c>
      <c r="C122" s="51" t="s">
        <v>253</v>
      </c>
      <c r="D122" s="56">
        <v>6</v>
      </c>
      <c r="E122" s="56">
        <v>11</v>
      </c>
      <c r="F122" s="52" t="s">
        <v>360</v>
      </c>
      <c r="G122" s="53">
        <v>0.5</v>
      </c>
      <c r="H122" s="54">
        <f>$G122*VLOOKUP($B122,Precificação!B:G,6,FALSE)</f>
        <v>8802.0143702258556</v>
      </c>
      <c r="J122" s="2"/>
    </row>
    <row r="123" spans="2:11" s="1" customFormat="1" ht="18.75" customHeight="1" x14ac:dyDescent="0.3">
      <c r="B123" s="12" t="s">
        <v>93</v>
      </c>
      <c r="C123" s="12" t="s">
        <v>254</v>
      </c>
      <c r="D123" s="55">
        <v>6</v>
      </c>
      <c r="E123" s="55">
        <v>7</v>
      </c>
      <c r="F123" s="18" t="s">
        <v>257</v>
      </c>
      <c r="G123" s="19">
        <v>0.5</v>
      </c>
      <c r="H123" s="13">
        <f>$G123*VLOOKUP($B123,Precificação!B:G,6,FALSE)</f>
        <v>4739.546199352385</v>
      </c>
      <c r="J123" s="2"/>
    </row>
    <row r="124" spans="2:11" s="1" customFormat="1" ht="18.75" customHeight="1" x14ac:dyDescent="0.3">
      <c r="B124" s="12" t="s">
        <v>93</v>
      </c>
      <c r="C124" s="12" t="s">
        <v>259</v>
      </c>
      <c r="D124" s="55">
        <v>7</v>
      </c>
      <c r="E124" s="55">
        <v>11</v>
      </c>
      <c r="F124" s="18" t="s">
        <v>258</v>
      </c>
      <c r="G124" s="43">
        <v>0.5</v>
      </c>
      <c r="H124" s="44">
        <f>$G124*VLOOKUP($B124,Precificação!B:G,6,FALSE)</f>
        <v>4739.546199352385</v>
      </c>
      <c r="J124" s="2"/>
    </row>
    <row r="125" spans="2:11" s="1" customFormat="1" ht="15" customHeight="1" x14ac:dyDescent="0.3">
      <c r="B125" s="179" t="s">
        <v>228</v>
      </c>
      <c r="C125" s="179"/>
      <c r="D125" s="179"/>
      <c r="E125" s="179"/>
      <c r="F125" s="179"/>
      <c r="G125" s="179"/>
      <c r="H125" s="179"/>
      <c r="J125" s="2"/>
    </row>
    <row r="126" spans="2:11" s="1" customFormat="1" ht="18.75" customHeight="1" x14ac:dyDescent="0.3">
      <c r="B126" s="51" t="s">
        <v>94</v>
      </c>
      <c r="C126" s="51" t="s">
        <v>260</v>
      </c>
      <c r="D126" s="56">
        <v>6</v>
      </c>
      <c r="E126" s="56">
        <v>11</v>
      </c>
      <c r="F126" s="52" t="s">
        <v>361</v>
      </c>
      <c r="G126" s="53">
        <v>1</v>
      </c>
      <c r="H126" s="54">
        <f>$G126*VLOOKUP($B126,Precificação!B:G,6,FALSE)</f>
        <v>4062.4681708734724</v>
      </c>
      <c r="J126" s="2"/>
    </row>
    <row r="127" spans="2:11" s="1" customFormat="1" ht="15" customHeight="1" x14ac:dyDescent="0.3">
      <c r="B127" s="179" t="s">
        <v>262</v>
      </c>
      <c r="C127" s="179"/>
      <c r="D127" s="179"/>
      <c r="E127" s="179"/>
      <c r="F127" s="179"/>
      <c r="G127" s="179"/>
      <c r="H127" s="179"/>
      <c r="J127" s="2"/>
    </row>
    <row r="128" spans="2:11" s="1" customFormat="1" ht="18.75" customHeight="1" x14ac:dyDescent="0.3">
      <c r="B128" s="12" t="s">
        <v>95</v>
      </c>
      <c r="C128" s="12" t="s">
        <v>261</v>
      </c>
      <c r="D128" s="55">
        <v>7</v>
      </c>
      <c r="E128" s="55">
        <v>11</v>
      </c>
      <c r="F128" s="18" t="s">
        <v>181</v>
      </c>
      <c r="G128" s="19">
        <v>1</v>
      </c>
      <c r="H128" s="13">
        <f>$G128*VLOOKUP($B128,Precificação!B:G,6,FALSE)</f>
        <v>24374.809025240833</v>
      </c>
      <c r="J128" s="2"/>
    </row>
    <row r="129" spans="2:11" s="1" customFormat="1" ht="18.75" customHeight="1" x14ac:dyDescent="0.3">
      <c r="B129" s="12" t="s">
        <v>96</v>
      </c>
      <c r="C129" s="12" t="s">
        <v>276</v>
      </c>
      <c r="D129" s="55">
        <v>8</v>
      </c>
      <c r="E129" s="55">
        <v>11</v>
      </c>
      <c r="F129" s="18" t="s">
        <v>183</v>
      </c>
      <c r="G129" s="19">
        <v>1</v>
      </c>
      <c r="H129" s="13">
        <f>$G129*VLOOKUP($B129,Precificação!B:G,6,FALSE)</f>
        <v>23020.652968283011</v>
      </c>
      <c r="J129" s="2"/>
    </row>
    <row r="130" spans="2:11" s="1" customFormat="1" ht="18.75" customHeight="1" x14ac:dyDescent="0.3">
      <c r="B130" s="12" t="s">
        <v>97</v>
      </c>
      <c r="C130" s="12" t="s">
        <v>277</v>
      </c>
      <c r="D130" s="55">
        <v>9</v>
      </c>
      <c r="E130" s="55">
        <v>11</v>
      </c>
      <c r="F130" s="18" t="s">
        <v>185</v>
      </c>
      <c r="G130" s="19">
        <v>1</v>
      </c>
      <c r="H130" s="13">
        <f>$G130*VLOOKUP($B130,Precificação!B:G,6,FALSE)</f>
        <v>10833.248455662593</v>
      </c>
      <c r="J130" s="2"/>
    </row>
    <row r="131" spans="2:11" s="1" customFormat="1" ht="18.75" customHeight="1" x14ac:dyDescent="0.3">
      <c r="B131" s="12" t="s">
        <v>98</v>
      </c>
      <c r="C131" s="12" t="s">
        <v>278</v>
      </c>
      <c r="D131" s="55">
        <v>7</v>
      </c>
      <c r="E131" s="55">
        <v>7</v>
      </c>
      <c r="F131" s="18" t="s">
        <v>263</v>
      </c>
      <c r="G131" s="19">
        <v>0.5</v>
      </c>
      <c r="H131" s="13">
        <f>$G131*VLOOKUP($B131,Precificação!B:G,6,FALSE)</f>
        <v>6770.7802847891207</v>
      </c>
      <c r="J131" s="2"/>
    </row>
    <row r="132" spans="2:11" s="1" customFormat="1" ht="18.75" customHeight="1" x14ac:dyDescent="0.3">
      <c r="B132" s="12" t="s">
        <v>98</v>
      </c>
      <c r="C132" s="12" t="s">
        <v>279</v>
      </c>
      <c r="D132" s="55">
        <v>8</v>
      </c>
      <c r="E132" s="55">
        <v>11</v>
      </c>
      <c r="F132" s="18" t="s">
        <v>264</v>
      </c>
      <c r="G132" s="19">
        <v>0.5</v>
      </c>
      <c r="H132" s="13">
        <f>$G132*VLOOKUP($B132,Precificação!B:G,6,FALSE)</f>
        <v>6770.7802847891207</v>
      </c>
      <c r="J132" s="2"/>
    </row>
    <row r="133" spans="2:11" s="1" customFormat="1" ht="18.75" customHeight="1" x14ac:dyDescent="0.3">
      <c r="B133" s="12" t="s">
        <v>99</v>
      </c>
      <c r="C133" s="12" t="s">
        <v>280</v>
      </c>
      <c r="D133" s="55">
        <v>9</v>
      </c>
      <c r="E133" s="55">
        <v>11</v>
      </c>
      <c r="F133" s="18" t="s">
        <v>189</v>
      </c>
      <c r="G133" s="19">
        <v>1</v>
      </c>
      <c r="H133" s="13">
        <f>$G133*VLOOKUP($B133,Precificação!B:G,6,FALSE)</f>
        <v>5416.6242278312966</v>
      </c>
      <c r="J133" s="2"/>
    </row>
    <row r="134" spans="2:11" s="1" customFormat="1" ht="18.75" customHeight="1" x14ac:dyDescent="0.3">
      <c r="B134" s="12" t="s">
        <v>100</v>
      </c>
      <c r="C134" s="12" t="s">
        <v>281</v>
      </c>
      <c r="D134" s="55">
        <v>9</v>
      </c>
      <c r="E134" s="55">
        <v>11</v>
      </c>
      <c r="F134" s="18" t="s">
        <v>265</v>
      </c>
      <c r="G134" s="43">
        <v>1</v>
      </c>
      <c r="H134" s="44">
        <f>$G134*VLOOKUP($B134,Precificação!B:G,6,FALSE)</f>
        <v>9091.826851891381</v>
      </c>
      <c r="J134" s="2"/>
    </row>
    <row r="135" spans="2:11" s="1" customFormat="1" ht="18.75" customHeight="1" x14ac:dyDescent="0.3">
      <c r="B135" s="12" t="s">
        <v>101</v>
      </c>
      <c r="C135" s="12" t="s">
        <v>358</v>
      </c>
      <c r="D135" s="55">
        <v>9</v>
      </c>
      <c r="E135" s="55">
        <v>11</v>
      </c>
      <c r="F135" s="18" t="s">
        <v>179</v>
      </c>
      <c r="G135" s="43">
        <v>1</v>
      </c>
      <c r="H135" s="44">
        <f>$G135*VLOOKUP($B135,Precificação!B:G,6,FALSE)</f>
        <v>24170.672477860582</v>
      </c>
      <c r="J135" s="2"/>
    </row>
    <row r="136" spans="2:11" s="1" customFormat="1" ht="15" customHeight="1" x14ac:dyDescent="0.3">
      <c r="B136" s="179" t="s">
        <v>457</v>
      </c>
      <c r="C136" s="179"/>
      <c r="D136" s="179"/>
      <c r="E136" s="179"/>
      <c r="F136" s="179"/>
      <c r="G136" s="179"/>
      <c r="H136" s="179"/>
      <c r="J136" s="2"/>
    </row>
    <row r="137" spans="2:11" s="1" customFormat="1" ht="18.75" customHeight="1" x14ac:dyDescent="0.3">
      <c r="B137" s="12" t="s">
        <v>103</v>
      </c>
      <c r="C137" s="12" t="s">
        <v>400</v>
      </c>
      <c r="D137" s="55">
        <v>9</v>
      </c>
      <c r="E137" s="55">
        <v>11</v>
      </c>
      <c r="F137" s="18" t="s">
        <v>328</v>
      </c>
      <c r="G137" s="19">
        <v>1</v>
      </c>
      <c r="H137" s="13">
        <f>$G137*VLOOKUP($B137,Precificação!B:G,6,FALSE)</f>
        <v>4062.4681708734724</v>
      </c>
      <c r="J137" s="2"/>
    </row>
    <row r="138" spans="2:11" s="1" customFormat="1" ht="18.75" customHeight="1" x14ac:dyDescent="0.3">
      <c r="B138" s="12" t="s">
        <v>104</v>
      </c>
      <c r="C138" s="12" t="s">
        <v>401</v>
      </c>
      <c r="D138" s="55">
        <v>9</v>
      </c>
      <c r="E138" s="55">
        <v>11</v>
      </c>
      <c r="F138" s="18" t="s">
        <v>193</v>
      </c>
      <c r="G138" s="19">
        <v>1</v>
      </c>
      <c r="H138" s="13">
        <f>$G138*VLOOKUP($B138,Precificação!B:G,6,FALSE)</f>
        <v>6770.7802847891207</v>
      </c>
      <c r="J138" s="2"/>
    </row>
    <row r="139" spans="2:11" s="1" customFormat="1" ht="18.75" customHeight="1" x14ac:dyDescent="0.3">
      <c r="B139" s="12" t="s">
        <v>105</v>
      </c>
      <c r="C139" s="12" t="s">
        <v>402</v>
      </c>
      <c r="D139" s="55">
        <v>9</v>
      </c>
      <c r="E139" s="55">
        <v>11</v>
      </c>
      <c r="F139" s="18" t="s">
        <v>327</v>
      </c>
      <c r="G139" s="19">
        <v>1</v>
      </c>
      <c r="H139" s="13">
        <f>$G139*VLOOKUP($B139,Precificação!B:G,6,FALSE)</f>
        <v>1218.7404512620415</v>
      </c>
      <c r="J139" s="2"/>
    </row>
    <row r="140" spans="2:11" s="1" customFormat="1" ht="18.75" customHeight="1" x14ac:dyDescent="0.3">
      <c r="B140" s="12" t="s">
        <v>237</v>
      </c>
      <c r="C140" s="12" t="s">
        <v>403</v>
      </c>
      <c r="D140" s="55">
        <v>10</v>
      </c>
      <c r="E140" s="55">
        <v>11</v>
      </c>
      <c r="F140" s="18" t="s">
        <v>266</v>
      </c>
      <c r="G140" s="19">
        <v>1</v>
      </c>
      <c r="H140" s="13">
        <f>$G140*VLOOKUP($B140,Precificação!B:G,6,FALSE)</f>
        <v>1489.5716626536064</v>
      </c>
      <c r="J140" s="2"/>
    </row>
    <row r="141" spans="2:11" s="1" customFormat="1" ht="18.75" customHeight="1" x14ac:dyDescent="0.3">
      <c r="B141" s="12" t="s">
        <v>238</v>
      </c>
      <c r="C141" s="12" t="s">
        <v>404</v>
      </c>
      <c r="D141" s="55">
        <v>10</v>
      </c>
      <c r="E141" s="55">
        <v>11</v>
      </c>
      <c r="F141" s="18" t="s">
        <v>268</v>
      </c>
      <c r="G141" s="19">
        <v>1</v>
      </c>
      <c r="H141" s="13">
        <f>$G141*VLOOKUP($B141,Precificação!B:G,6,FALSE)</f>
        <v>5416.6242278312966</v>
      </c>
      <c r="J141" s="2"/>
    </row>
    <row r="142" spans="2:11" ht="6" customHeight="1" thickBot="1" x14ac:dyDescent="0.35">
      <c r="B142" s="12"/>
      <c r="C142" s="12"/>
    </row>
    <row r="143" spans="2:11" ht="15" thickBot="1" x14ac:dyDescent="0.35">
      <c r="B143" s="7">
        <v>5</v>
      </c>
      <c r="C143" s="207" t="s">
        <v>429</v>
      </c>
      <c r="D143" s="208"/>
      <c r="E143" s="208"/>
      <c r="F143" s="208"/>
      <c r="G143" s="208"/>
      <c r="H143" s="209"/>
    </row>
    <row r="144" spans="2:11" ht="6" customHeight="1" x14ac:dyDescent="0.3">
      <c r="J144" s="2"/>
      <c r="K144" s="1"/>
    </row>
    <row r="145" spans="2:11" s="1" customFormat="1" ht="15.75" customHeight="1" x14ac:dyDescent="0.3">
      <c r="B145" s="179" t="s">
        <v>106</v>
      </c>
      <c r="C145" s="179"/>
      <c r="D145" s="179"/>
      <c r="E145" s="179"/>
      <c r="F145" s="179"/>
      <c r="G145" s="179"/>
      <c r="H145" s="179"/>
      <c r="J145" s="2"/>
    </row>
    <row r="146" spans="2:11" s="1" customFormat="1" ht="18.75" customHeight="1" x14ac:dyDescent="0.3">
      <c r="B146" s="12" t="s">
        <v>195</v>
      </c>
      <c r="C146" s="12" t="s">
        <v>405</v>
      </c>
      <c r="D146" s="55">
        <v>11</v>
      </c>
      <c r="E146" s="55">
        <v>11</v>
      </c>
      <c r="F146" s="18" t="s">
        <v>269</v>
      </c>
      <c r="G146" s="19">
        <v>1</v>
      </c>
      <c r="H146" s="13">
        <f>$G146*VLOOKUP($B146,Precificação!B:G,6,FALSE)</f>
        <v>49650.291229183043</v>
      </c>
      <c r="J146" s="2"/>
    </row>
    <row r="147" spans="2:11" s="1" customFormat="1" ht="18.75" customHeight="1" x14ac:dyDescent="0.3">
      <c r="B147" s="12" t="s">
        <v>198</v>
      </c>
      <c r="C147" s="12" t="s">
        <v>461</v>
      </c>
      <c r="D147" s="55">
        <v>11</v>
      </c>
      <c r="E147" s="55">
        <v>11</v>
      </c>
      <c r="F147" s="18" t="s">
        <v>270</v>
      </c>
      <c r="G147" s="43">
        <v>1</v>
      </c>
      <c r="H147" s="44">
        <f>$G147*VLOOKUP($B147,Precificação!B:G,6,FALSE)</f>
        <v>121867.75254839266</v>
      </c>
      <c r="J147" s="2"/>
    </row>
    <row r="148" spans="2:11" ht="15.6" x14ac:dyDescent="0.3">
      <c r="B148" s="179" t="s">
        <v>430</v>
      </c>
      <c r="C148" s="179"/>
      <c r="D148" s="179"/>
      <c r="E148" s="179"/>
      <c r="F148" s="179"/>
      <c r="G148" s="179"/>
      <c r="H148" s="179"/>
    </row>
    <row r="149" spans="2:11" s="1" customFormat="1" ht="19.5" customHeight="1" x14ac:dyDescent="0.3">
      <c r="B149" s="12" t="s">
        <v>232</v>
      </c>
      <c r="C149" s="12" t="s">
        <v>406</v>
      </c>
      <c r="D149" s="55">
        <v>15</v>
      </c>
      <c r="E149" s="55">
        <v>15</v>
      </c>
      <c r="F149" s="18" t="s">
        <v>431</v>
      </c>
      <c r="G149" s="93">
        <f>1/8</f>
        <v>0.125</v>
      </c>
      <c r="H149" s="13">
        <f>$G149*VLOOKUP($B149,Precificação!B:G,6,FALSE)</f>
        <v>814.44084113670442</v>
      </c>
      <c r="J149" s="2"/>
    </row>
    <row r="150" spans="2:11" ht="19.5" customHeight="1" x14ac:dyDescent="0.3">
      <c r="B150" s="12" t="s">
        <v>232</v>
      </c>
      <c r="C150" s="12" t="s">
        <v>407</v>
      </c>
      <c r="D150" s="55">
        <f>D149+3</f>
        <v>18</v>
      </c>
      <c r="E150" s="55">
        <v>18</v>
      </c>
      <c r="F150" s="18" t="s">
        <v>432</v>
      </c>
      <c r="G150" s="93">
        <f t="shared" ref="G150:G156" si="0">1/8</f>
        <v>0.125</v>
      </c>
      <c r="H150" s="13">
        <f>$G150*VLOOKUP($B150,Precificação!B:G,6,FALSE)</f>
        <v>814.44084113670442</v>
      </c>
      <c r="J150" s="2"/>
      <c r="K150" s="1"/>
    </row>
    <row r="151" spans="2:11" ht="19.5" customHeight="1" x14ac:dyDescent="0.3">
      <c r="B151" s="12" t="s">
        <v>232</v>
      </c>
      <c r="C151" s="12" t="s">
        <v>408</v>
      </c>
      <c r="D151" s="55">
        <f t="shared" ref="D151:D156" si="1">D150+3</f>
        <v>21</v>
      </c>
      <c r="E151" s="55">
        <v>21</v>
      </c>
      <c r="F151" s="18" t="s">
        <v>433</v>
      </c>
      <c r="G151" s="93">
        <f t="shared" si="0"/>
        <v>0.125</v>
      </c>
      <c r="H151" s="13">
        <f>$G151*VLOOKUP($B151,Precificação!B:G,6,FALSE)</f>
        <v>814.44084113670442</v>
      </c>
      <c r="J151" s="2"/>
      <c r="K151" s="1"/>
    </row>
    <row r="152" spans="2:11" ht="19.5" customHeight="1" x14ac:dyDescent="0.3">
      <c r="B152" s="12" t="s">
        <v>232</v>
      </c>
      <c r="C152" s="12" t="s">
        <v>409</v>
      </c>
      <c r="D152" s="55">
        <f t="shared" si="1"/>
        <v>24</v>
      </c>
      <c r="E152" s="55">
        <v>24</v>
      </c>
      <c r="F152" s="18" t="s">
        <v>434</v>
      </c>
      <c r="G152" s="93">
        <f t="shared" si="0"/>
        <v>0.125</v>
      </c>
      <c r="H152" s="13">
        <f>$G152*VLOOKUP($B152,Precificação!B:G,6,FALSE)</f>
        <v>814.44084113670442</v>
      </c>
      <c r="J152" s="2"/>
      <c r="K152" s="1"/>
    </row>
    <row r="153" spans="2:11" ht="19.5" customHeight="1" x14ac:dyDescent="0.3">
      <c r="B153" s="12" t="s">
        <v>232</v>
      </c>
      <c r="C153" s="12" t="s">
        <v>410</v>
      </c>
      <c r="D153" s="55">
        <f t="shared" si="1"/>
        <v>27</v>
      </c>
      <c r="E153" s="55">
        <v>27</v>
      </c>
      <c r="F153" s="18" t="s">
        <v>435</v>
      </c>
      <c r="G153" s="93">
        <f t="shared" si="0"/>
        <v>0.125</v>
      </c>
      <c r="H153" s="13">
        <f>$G153*VLOOKUP($B153,Precificação!B:G,6,FALSE)</f>
        <v>814.44084113670442</v>
      </c>
      <c r="J153" s="2"/>
      <c r="K153" s="1"/>
    </row>
    <row r="154" spans="2:11" ht="19.5" customHeight="1" x14ac:dyDescent="0.3">
      <c r="B154" s="12" t="s">
        <v>232</v>
      </c>
      <c r="C154" s="12" t="s">
        <v>411</v>
      </c>
      <c r="D154" s="55">
        <f t="shared" si="1"/>
        <v>30</v>
      </c>
      <c r="E154" s="55">
        <v>30</v>
      </c>
      <c r="F154" s="18" t="s">
        <v>436</v>
      </c>
      <c r="G154" s="93">
        <f t="shared" si="0"/>
        <v>0.125</v>
      </c>
      <c r="H154" s="13">
        <f>$G154*VLOOKUP($B154,Precificação!B:G,6,FALSE)</f>
        <v>814.44084113670442</v>
      </c>
      <c r="J154" s="2"/>
      <c r="K154" s="1"/>
    </row>
    <row r="155" spans="2:11" ht="19.5" customHeight="1" x14ac:dyDescent="0.3">
      <c r="B155" s="12" t="s">
        <v>232</v>
      </c>
      <c r="C155" s="12" t="s">
        <v>412</v>
      </c>
      <c r="D155" s="55">
        <f t="shared" si="1"/>
        <v>33</v>
      </c>
      <c r="E155" s="55">
        <v>33</v>
      </c>
      <c r="F155" s="18" t="s">
        <v>437</v>
      </c>
      <c r="G155" s="93">
        <f t="shared" si="0"/>
        <v>0.125</v>
      </c>
      <c r="H155" s="13">
        <f>$G155*VLOOKUP($B155,Precificação!B:G,6,FALSE)</f>
        <v>814.44084113670442</v>
      </c>
      <c r="J155" s="2"/>
      <c r="K155" s="1"/>
    </row>
    <row r="156" spans="2:11" ht="19.5" customHeight="1" x14ac:dyDescent="0.3">
      <c r="B156" s="12" t="s">
        <v>232</v>
      </c>
      <c r="C156" s="12" t="s">
        <v>413</v>
      </c>
      <c r="D156" s="55">
        <f t="shared" si="1"/>
        <v>36</v>
      </c>
      <c r="E156" s="55">
        <v>36</v>
      </c>
      <c r="F156" s="18" t="s">
        <v>438</v>
      </c>
      <c r="G156" s="93">
        <f t="shared" si="0"/>
        <v>0.125</v>
      </c>
      <c r="H156" s="13">
        <f>$G156*VLOOKUP($B156,Precificação!B:G,6,FALSE)</f>
        <v>814.44084113670442</v>
      </c>
      <c r="J156" s="2"/>
      <c r="K156" s="1"/>
    </row>
    <row r="157" spans="2:11" ht="6" customHeight="1" thickBot="1" x14ac:dyDescent="0.35">
      <c r="B157" s="12"/>
      <c r="C157" s="12"/>
    </row>
    <row r="158" spans="2:11" ht="15" thickBot="1" x14ac:dyDescent="0.35">
      <c r="B158" s="7">
        <v>6</v>
      </c>
      <c r="C158" s="207" t="s">
        <v>397</v>
      </c>
      <c r="D158" s="208"/>
      <c r="E158" s="208"/>
      <c r="F158" s="208"/>
      <c r="G158" s="208"/>
      <c r="H158" s="209"/>
    </row>
    <row r="159" spans="2:11" ht="6" customHeight="1" x14ac:dyDescent="0.3"/>
    <row r="160" spans="2:11" s="1" customFormat="1" ht="15" customHeight="1" x14ac:dyDescent="0.3">
      <c r="B160" s="179" t="s">
        <v>397</v>
      </c>
      <c r="C160" s="179"/>
      <c r="D160" s="179"/>
      <c r="E160" s="179"/>
      <c r="F160" s="179"/>
      <c r="G160" s="179"/>
      <c r="H160" s="179"/>
      <c r="J160" s="16"/>
    </row>
    <row r="161" spans="2:11" s="1" customFormat="1" ht="19.5" customHeight="1" x14ac:dyDescent="0.3">
      <c r="B161" s="12" t="s">
        <v>398</v>
      </c>
      <c r="C161" s="12" t="s">
        <v>414</v>
      </c>
      <c r="D161" s="55">
        <v>15</v>
      </c>
      <c r="E161" s="55">
        <v>15</v>
      </c>
      <c r="F161" s="18" t="s">
        <v>439</v>
      </c>
      <c r="G161" s="93">
        <f>1/8</f>
        <v>0.125</v>
      </c>
      <c r="H161" s="13">
        <f>$G161*VLOOKUP($B161,Precificação!B:G,6,FALSE)</f>
        <v>7329.9675702303384</v>
      </c>
      <c r="J161" s="16"/>
    </row>
    <row r="162" spans="2:11" ht="19.5" customHeight="1" x14ac:dyDescent="0.3">
      <c r="B162" s="12" t="s">
        <v>398</v>
      </c>
      <c r="C162" s="12" t="s">
        <v>415</v>
      </c>
      <c r="D162" s="55">
        <f>D161+3</f>
        <v>18</v>
      </c>
      <c r="E162" s="55">
        <v>18</v>
      </c>
      <c r="F162" s="18" t="s">
        <v>440</v>
      </c>
      <c r="G162" s="93">
        <f t="shared" ref="G162:G168" si="2">1/8</f>
        <v>0.125</v>
      </c>
      <c r="H162" s="13">
        <f>$G162*VLOOKUP($B162,Precificação!B:G,6,FALSE)</f>
        <v>7329.9675702303384</v>
      </c>
      <c r="K162" s="1"/>
    </row>
    <row r="163" spans="2:11" ht="19.5" customHeight="1" x14ac:dyDescent="0.3">
      <c r="B163" s="12" t="s">
        <v>398</v>
      </c>
      <c r="C163" s="12" t="s">
        <v>416</v>
      </c>
      <c r="D163" s="55">
        <f t="shared" ref="D163:D168" si="3">D162+3</f>
        <v>21</v>
      </c>
      <c r="E163" s="55">
        <v>21</v>
      </c>
      <c r="F163" s="18" t="s">
        <v>441</v>
      </c>
      <c r="G163" s="93">
        <f t="shared" si="2"/>
        <v>0.125</v>
      </c>
      <c r="H163" s="13">
        <f>$G163*VLOOKUP($B163,Precificação!B:G,6,FALSE)</f>
        <v>7329.9675702303384</v>
      </c>
      <c r="K163" s="1"/>
    </row>
    <row r="164" spans="2:11" ht="19.5" customHeight="1" x14ac:dyDescent="0.3">
      <c r="B164" s="12" t="s">
        <v>398</v>
      </c>
      <c r="C164" s="12" t="s">
        <v>417</v>
      </c>
      <c r="D164" s="55">
        <f t="shared" si="3"/>
        <v>24</v>
      </c>
      <c r="E164" s="55">
        <v>24</v>
      </c>
      <c r="F164" s="18" t="s">
        <v>442</v>
      </c>
      <c r="G164" s="93">
        <f t="shared" si="2"/>
        <v>0.125</v>
      </c>
      <c r="H164" s="13">
        <f>$G164*VLOOKUP($B164,Precificação!B:G,6,FALSE)</f>
        <v>7329.9675702303384</v>
      </c>
      <c r="K164" s="1"/>
    </row>
    <row r="165" spans="2:11" ht="19.5" customHeight="1" x14ac:dyDescent="0.3">
      <c r="B165" s="12" t="s">
        <v>398</v>
      </c>
      <c r="C165" s="12" t="s">
        <v>418</v>
      </c>
      <c r="D165" s="55">
        <f t="shared" si="3"/>
        <v>27</v>
      </c>
      <c r="E165" s="55">
        <v>27</v>
      </c>
      <c r="F165" s="18" t="s">
        <v>443</v>
      </c>
      <c r="G165" s="93">
        <f t="shared" si="2"/>
        <v>0.125</v>
      </c>
      <c r="H165" s="13">
        <f>$G165*VLOOKUP($B165,Precificação!B:G,6,FALSE)</f>
        <v>7329.9675702303384</v>
      </c>
      <c r="K165" s="1"/>
    </row>
    <row r="166" spans="2:11" ht="19.5" customHeight="1" x14ac:dyDescent="0.3">
      <c r="B166" s="12" t="s">
        <v>398</v>
      </c>
      <c r="C166" s="12" t="s">
        <v>419</v>
      </c>
      <c r="D166" s="55">
        <f t="shared" si="3"/>
        <v>30</v>
      </c>
      <c r="E166" s="55">
        <v>30</v>
      </c>
      <c r="F166" s="18" t="s">
        <v>444</v>
      </c>
      <c r="G166" s="93">
        <f t="shared" si="2"/>
        <v>0.125</v>
      </c>
      <c r="H166" s="13">
        <f>$G166*VLOOKUP($B166,Precificação!B:G,6,FALSE)</f>
        <v>7329.9675702303384</v>
      </c>
      <c r="K166" s="1"/>
    </row>
    <row r="167" spans="2:11" ht="19.5" customHeight="1" x14ac:dyDescent="0.3">
      <c r="B167" s="12" t="s">
        <v>398</v>
      </c>
      <c r="C167" s="12" t="s">
        <v>420</v>
      </c>
      <c r="D167" s="55">
        <f t="shared" si="3"/>
        <v>33</v>
      </c>
      <c r="E167" s="55">
        <v>33</v>
      </c>
      <c r="F167" s="18" t="s">
        <v>445</v>
      </c>
      <c r="G167" s="93">
        <f t="shared" si="2"/>
        <v>0.125</v>
      </c>
      <c r="H167" s="13">
        <f>$G167*VLOOKUP($B167,Precificação!B:G,6,FALSE)</f>
        <v>7329.9675702303384</v>
      </c>
      <c r="K167" s="1"/>
    </row>
    <row r="168" spans="2:11" ht="19.5" customHeight="1" x14ac:dyDescent="0.3">
      <c r="B168" s="12" t="s">
        <v>398</v>
      </c>
      <c r="C168" s="12" t="s">
        <v>462</v>
      </c>
      <c r="D168" s="55">
        <f t="shared" si="3"/>
        <v>36</v>
      </c>
      <c r="E168" s="55">
        <v>36</v>
      </c>
      <c r="F168" s="18" t="s">
        <v>446</v>
      </c>
      <c r="G168" s="93">
        <f t="shared" si="2"/>
        <v>0.125</v>
      </c>
      <c r="H168" s="13">
        <f>$G168*VLOOKUP($B168,Precificação!B:G,6,FALSE)</f>
        <v>7329.9675702303384</v>
      </c>
      <c r="K168" s="1"/>
    </row>
  </sheetData>
  <sheetProtection algorithmName="SHA-512" hashValue="LW7a3PYhFJcp//isIX/CdoWIZWprawvid3EMOIWHT/cFXLOMGVLXaleN59tuvxbTk/G1PBoPNpMyJckCnl3bAQ==" saltValue="buNzbT6Zg5hNU+iyGS2zmw==" spinCount="100000" sheet="1" objects="1" scenarios="1"/>
  <protectedRanges>
    <protectedRange sqref="E15 E17:E20 E22:E26 E28:E31 E33:E35 E37:E39 E44:E49 E51:E55 E57 E59:E61 E63:E66 E68:E69 E74:E83 E85:E87 E89:E101 E103:E109 E111:E114 E119:E124 E126 E128:E135 E137:E141 E146:E147" name="Intervalo1"/>
  </protectedRanges>
  <mergeCells count="38">
    <mergeCell ref="C158:H158"/>
    <mergeCell ref="B160:H160"/>
    <mergeCell ref="J10:K10"/>
    <mergeCell ref="B6:E6"/>
    <mergeCell ref="B4:E5"/>
    <mergeCell ref="F4:F5"/>
    <mergeCell ref="B136:H136"/>
    <mergeCell ref="C143:H143"/>
    <mergeCell ref="B145:H145"/>
    <mergeCell ref="B148:H148"/>
    <mergeCell ref="F8:H8"/>
    <mergeCell ref="C12:H12"/>
    <mergeCell ref="B14:H14"/>
    <mergeCell ref="B16:H16"/>
    <mergeCell ref="B21:H21"/>
    <mergeCell ref="B27:H27"/>
    <mergeCell ref="B2:E3"/>
    <mergeCell ref="F2:F3"/>
    <mergeCell ref="B56:H56"/>
    <mergeCell ref="B125:H125"/>
    <mergeCell ref="B127:H127"/>
    <mergeCell ref="B102:H102"/>
    <mergeCell ref="B110:H110"/>
    <mergeCell ref="C116:H116"/>
    <mergeCell ref="B88:H88"/>
    <mergeCell ref="B58:H58"/>
    <mergeCell ref="B62:H62"/>
    <mergeCell ref="B67:H67"/>
    <mergeCell ref="C71:H71"/>
    <mergeCell ref="B84:H84"/>
    <mergeCell ref="B118:H118"/>
    <mergeCell ref="B8:E8"/>
    <mergeCell ref="B73:H73"/>
    <mergeCell ref="B32:H32"/>
    <mergeCell ref="B36:H36"/>
    <mergeCell ref="C41:H41"/>
    <mergeCell ref="B43:H43"/>
    <mergeCell ref="B50:H50"/>
  </mergeCells>
  <phoneticPr fontId="8" type="noConversion"/>
  <conditionalFormatting sqref="E15">
    <cfRule type="containsBlanks" dxfId="32" priority="5">
      <formula>LEN(TRIM(E15))=0</formula>
    </cfRule>
  </conditionalFormatting>
  <conditionalFormatting sqref="E17:E20">
    <cfRule type="containsBlanks" dxfId="31" priority="66">
      <formula>LEN(TRIM(E17))=0</formula>
    </cfRule>
  </conditionalFormatting>
  <conditionalFormatting sqref="E22:E26">
    <cfRule type="containsBlanks" dxfId="30" priority="65">
      <formula>LEN(TRIM(E22))=0</formula>
    </cfRule>
  </conditionalFormatting>
  <conditionalFormatting sqref="E28:E31">
    <cfRule type="containsBlanks" dxfId="29" priority="64">
      <formula>LEN(TRIM(E28))=0</formula>
    </cfRule>
  </conditionalFormatting>
  <conditionalFormatting sqref="E33:E35">
    <cfRule type="containsBlanks" dxfId="28" priority="63">
      <formula>LEN(TRIM(E33))=0</formula>
    </cfRule>
  </conditionalFormatting>
  <conditionalFormatting sqref="E37:E39">
    <cfRule type="containsBlanks" dxfId="27" priority="1">
      <formula>LEN(TRIM(E37))=0</formula>
    </cfRule>
  </conditionalFormatting>
  <conditionalFormatting sqref="E44:E49">
    <cfRule type="containsBlanks" dxfId="26" priority="61">
      <formula>LEN(TRIM(E44))=0</formula>
    </cfRule>
  </conditionalFormatting>
  <conditionalFormatting sqref="E51:E55">
    <cfRule type="containsBlanks" dxfId="25" priority="60">
      <formula>LEN(TRIM(E51))=0</formula>
    </cfRule>
  </conditionalFormatting>
  <conditionalFormatting sqref="E57">
    <cfRule type="containsBlanks" dxfId="24" priority="4">
      <formula>LEN(TRIM(E57))=0</formula>
    </cfRule>
  </conditionalFormatting>
  <conditionalFormatting sqref="E59:E61">
    <cfRule type="containsBlanks" dxfId="23" priority="58">
      <formula>LEN(TRIM(E59))=0</formula>
    </cfRule>
  </conditionalFormatting>
  <conditionalFormatting sqref="E63:E66">
    <cfRule type="containsBlanks" dxfId="22" priority="3">
      <formula>LEN(TRIM(E63))=0</formula>
    </cfRule>
  </conditionalFormatting>
  <conditionalFormatting sqref="E68:E69">
    <cfRule type="containsBlanks" dxfId="21" priority="55">
      <formula>LEN(TRIM(E68))=0</formula>
    </cfRule>
  </conditionalFormatting>
  <conditionalFormatting sqref="E74:E83">
    <cfRule type="containsBlanks" dxfId="20" priority="54" stopIfTrue="1">
      <formula>LEN(TRIM(E74))=0</formula>
    </cfRule>
  </conditionalFormatting>
  <conditionalFormatting sqref="E85:E87">
    <cfRule type="containsBlanks" dxfId="19" priority="53" stopIfTrue="1">
      <formula>LEN(TRIM(E85))=0</formula>
    </cfRule>
  </conditionalFormatting>
  <conditionalFormatting sqref="E89:E101">
    <cfRule type="containsBlanks" dxfId="18" priority="52" stopIfTrue="1">
      <formula>LEN(TRIM(E89))=0</formula>
    </cfRule>
  </conditionalFormatting>
  <conditionalFormatting sqref="E103:E109">
    <cfRule type="containsBlanks" dxfId="17" priority="51">
      <formula>LEN(TRIM(E103))=0</formula>
    </cfRule>
  </conditionalFormatting>
  <conditionalFormatting sqref="E111:E114">
    <cfRule type="containsBlanks" dxfId="16" priority="49">
      <formula>LEN(TRIM(E111))=0</formula>
    </cfRule>
  </conditionalFormatting>
  <conditionalFormatting sqref="E119:E124">
    <cfRule type="containsBlanks" dxfId="15" priority="48">
      <formula>LEN(TRIM(E119))=0</formula>
    </cfRule>
  </conditionalFormatting>
  <conditionalFormatting sqref="E126">
    <cfRule type="containsBlanks" dxfId="14" priority="2">
      <formula>LEN(TRIM(E126))=0</formula>
    </cfRule>
  </conditionalFormatting>
  <conditionalFormatting sqref="E128:E135">
    <cfRule type="containsBlanks" dxfId="13" priority="46">
      <formula>LEN(TRIM(E128))=0</formula>
    </cfRule>
  </conditionalFormatting>
  <conditionalFormatting sqref="E137:E141">
    <cfRule type="containsBlanks" dxfId="12" priority="45">
      <formula>LEN(TRIM(E137))=0</formula>
    </cfRule>
  </conditionalFormatting>
  <conditionalFormatting sqref="E146:E156">
    <cfRule type="containsBlanks" dxfId="11" priority="41">
      <formula>LEN(TRIM(E146))=0</formula>
    </cfRule>
  </conditionalFormatting>
  <conditionalFormatting sqref="E161:E168">
    <cfRule type="containsBlanks" dxfId="10" priority="42">
      <formula>LEN(TRIM(E161))=0</formula>
    </cfRule>
  </conditionalFormatting>
  <conditionalFormatting sqref="F2:F6 H2:H6">
    <cfRule type="containsBlanks" dxfId="9" priority="126">
      <formula>LEN(TRIM(F2))=0</formula>
    </cfRule>
  </conditionalFormatting>
  <conditionalFormatting sqref="H74:H83">
    <cfRule type="containsBlanks" dxfId="8" priority="72">
      <formula>LEN(TRIM(H74))=0</formula>
    </cfRule>
  </conditionalFormatting>
  <conditionalFormatting sqref="H85:H87">
    <cfRule type="containsBlanks" dxfId="7" priority="70">
      <formula>LEN(TRIM(H85))=0</formula>
    </cfRule>
  </conditionalFormatting>
  <conditionalFormatting sqref="H89:H101">
    <cfRule type="containsBlanks" dxfId="6" priority="74">
      <formula>LEN(TRIM(H89))=0</formula>
    </cfRule>
  </conditionalFormatting>
  <dataValidations count="1">
    <dataValidation type="whole" allowBlank="1" showInputMessage="1" showErrorMessage="1" sqref="D15:E15 D17:E20 D22:E26 D28:E31 D33:E35 D89:E101 D44:E49 D51:E55 D57:E57 D59:E61 D63:E66 D68:E69 D146:E148 D85:E87 D74:E83 D103:E109 D111:E114 D119:E124 D126:E126 D128:E135 D137:E141 D37:E39" xr:uid="{D6910E3B-48CA-4894-AFFE-C0CC992FC534}">
      <formula1>1</formula1>
      <formula2>12</formula2>
    </dataValidation>
  </dataValidation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Footer>&amp;L&amp;"-,Negrito" Confidencial&amp;C&amp;D&amp;RPágina &amp;P de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1" stopIfTrue="1" id="{1CC2AEC1-5E2D-42C5-B10C-24AD94E9F95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B74:H83</xm:sqref>
        </x14:conditionalFormatting>
        <x14:conditionalFormatting xmlns:xm="http://schemas.microsoft.com/office/excel/2006/main">
          <x14:cfRule type="expression" priority="69" id="{DA5EE761-919C-4BAC-AE1B-A952F603CF4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B85:H87</xm:sqref>
        </x14:conditionalFormatting>
        <x14:conditionalFormatting xmlns:xm="http://schemas.microsoft.com/office/excel/2006/main">
          <x14:cfRule type="expression" priority="73" id="{6320DD56-D620-42EF-992B-531C2E08BC9B}">
            <xm:f>IF(COUNTA(Precificação!$G$70:$G$73,Precificação!$G$75)=0,FALSE,TRUE)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B89:H101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850E-928D-4CD7-86B4-A03416C12D30}">
  <sheetPr>
    <pageSetUpPr fitToPage="1"/>
  </sheetPr>
  <dimension ref="B1:Q23"/>
  <sheetViews>
    <sheetView tabSelected="1" workbookViewId="0">
      <selection activeCell="G9" sqref="G9:G15"/>
    </sheetView>
  </sheetViews>
  <sheetFormatPr defaultRowHeight="14.4" x14ac:dyDescent="0.3"/>
  <cols>
    <col min="1" max="1" width="4.33203125" customWidth="1"/>
    <col min="3" max="3" width="27.88671875" customWidth="1"/>
    <col min="4" max="4" width="52.88671875" customWidth="1"/>
    <col min="5" max="5" width="22.33203125" customWidth="1"/>
    <col min="6" max="6" width="14.6640625" bestFit="1" customWidth="1"/>
    <col min="7" max="7" width="31.109375" customWidth="1"/>
    <col min="8" max="8" width="15.33203125" customWidth="1"/>
    <col min="9" max="9" width="20.5546875" customWidth="1"/>
  </cols>
  <sheetData>
    <row r="1" spans="2:17" s="3" customFormat="1" ht="15" thickBot="1" x14ac:dyDescent="0.35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3">
      <c r="B2" s="158" t="s">
        <v>301</v>
      </c>
      <c r="C2" s="159"/>
      <c r="D2" s="157" t="str">
        <f>Instruções!D2</f>
        <v>WEG EQUIPAMENTOS ELÉTRICOS S.A.</v>
      </c>
      <c r="E2" s="166" t="s">
        <v>302</v>
      </c>
      <c r="F2" s="166"/>
      <c r="G2" s="65" t="str">
        <f>Instruções!G2</f>
        <v>07.175.725/0010-50</v>
      </c>
      <c r="I2" s="25"/>
      <c r="J2" s="2"/>
    </row>
    <row r="3" spans="2:17" s="3" customFormat="1" ht="15" thickBot="1" x14ac:dyDescent="0.35">
      <c r="B3" s="160"/>
      <c r="C3" s="161"/>
      <c r="D3" s="155"/>
      <c r="E3" s="163" t="s">
        <v>303</v>
      </c>
      <c r="F3" s="163"/>
      <c r="G3" s="77">
        <f>Instruções!G3</f>
        <v>255083939</v>
      </c>
      <c r="I3" s="25"/>
      <c r="J3" s="2"/>
    </row>
    <row r="4" spans="2:17" s="3" customFormat="1" ht="15" thickTop="1" x14ac:dyDescent="0.3">
      <c r="B4" s="164" t="s">
        <v>304</v>
      </c>
      <c r="C4" s="165"/>
      <c r="D4" s="154" t="str">
        <f>Instruções!D4</f>
        <v>GEAN CARLO DALAGNOLLO</v>
      </c>
      <c r="E4" s="162" t="s">
        <v>305</v>
      </c>
      <c r="F4" s="162"/>
      <c r="G4" s="78" t="str">
        <f>Instruções!G4</f>
        <v>710.331.909-00</v>
      </c>
      <c r="I4" s="25"/>
      <c r="J4" s="2"/>
    </row>
    <row r="5" spans="2:17" s="3" customFormat="1" ht="15" thickBot="1" x14ac:dyDescent="0.35">
      <c r="B5" s="160"/>
      <c r="C5" s="161"/>
      <c r="D5" s="155"/>
      <c r="E5" s="163" t="s">
        <v>306</v>
      </c>
      <c r="F5" s="163"/>
      <c r="G5" s="77" t="str">
        <f>Instruções!G5</f>
        <v>00001981648 SESP SC</v>
      </c>
      <c r="I5" s="25"/>
      <c r="J5" s="2"/>
    </row>
    <row r="6" spans="2:17" s="3" customFormat="1" ht="15.6" thickTop="1" thickBot="1" x14ac:dyDescent="0.35">
      <c r="B6" s="152" t="s">
        <v>307</v>
      </c>
      <c r="C6" s="153"/>
      <c r="D6" s="63">
        <f>Instruções!D6</f>
        <v>45489</v>
      </c>
      <c r="E6" s="156" t="s">
        <v>308</v>
      </c>
      <c r="F6" s="156"/>
      <c r="G6" s="79">
        <f>Instruções!G6</f>
        <v>45489</v>
      </c>
      <c r="H6" s="46"/>
      <c r="I6" s="46"/>
      <c r="J6" s="46"/>
      <c r="K6" s="46"/>
      <c r="L6" s="46"/>
      <c r="M6" s="46"/>
      <c r="N6" s="46"/>
      <c r="P6" s="25"/>
      <c r="Q6" s="2"/>
    </row>
    <row r="7" spans="2:17" ht="15" thickBot="1" x14ac:dyDescent="0.35"/>
    <row r="8" spans="2:17" ht="16.5" customHeight="1" thickBot="1" x14ac:dyDescent="0.35">
      <c r="B8" s="31" t="s">
        <v>1</v>
      </c>
      <c r="C8" s="222" t="s">
        <v>297</v>
      </c>
      <c r="D8" s="223"/>
      <c r="E8" s="32" t="s">
        <v>300</v>
      </c>
      <c r="F8" s="32" t="s">
        <v>299</v>
      </c>
      <c r="G8" s="33" t="s">
        <v>200</v>
      </c>
    </row>
    <row r="9" spans="2:17" x14ac:dyDescent="0.3">
      <c r="B9" s="40">
        <v>1</v>
      </c>
      <c r="C9" s="224" t="s">
        <v>473</v>
      </c>
      <c r="D9" s="225"/>
      <c r="E9" s="35">
        <v>233508.60373951626</v>
      </c>
      <c r="F9" s="35">
        <v>1</v>
      </c>
      <c r="G9" s="36">
        <v>233508.60373951626</v>
      </c>
    </row>
    <row r="10" spans="2:17" x14ac:dyDescent="0.3">
      <c r="B10" s="41">
        <v>2</v>
      </c>
      <c r="C10" s="219" t="s">
        <v>474</v>
      </c>
      <c r="D10" s="220"/>
      <c r="E10" s="34">
        <v>112329.93553600475</v>
      </c>
      <c r="F10" s="34">
        <v>1</v>
      </c>
      <c r="G10" s="37">
        <v>112329.93553600475</v>
      </c>
    </row>
    <row r="11" spans="2:17" x14ac:dyDescent="0.3">
      <c r="B11" s="41">
        <v>3</v>
      </c>
      <c r="C11" s="219" t="s">
        <v>475</v>
      </c>
      <c r="D11" s="220"/>
      <c r="E11" s="34">
        <v>342419.38707848004</v>
      </c>
      <c r="F11" s="34">
        <v>1</v>
      </c>
      <c r="G11" s="37">
        <v>342419.38707848004</v>
      </c>
    </row>
    <row r="12" spans="2:17" x14ac:dyDescent="0.3">
      <c r="B12" s="41">
        <v>4</v>
      </c>
      <c r="C12" s="219" t="s">
        <v>476</v>
      </c>
      <c r="D12" s="220"/>
      <c r="E12" s="34">
        <v>81311.664705583855</v>
      </c>
      <c r="F12" s="34">
        <v>1</v>
      </c>
      <c r="G12" s="37">
        <v>81311.664705583855</v>
      </c>
    </row>
    <row r="13" spans="2:17" x14ac:dyDescent="0.3">
      <c r="B13" s="41">
        <v>5</v>
      </c>
      <c r="C13" s="219" t="s">
        <v>477</v>
      </c>
      <c r="D13" s="220"/>
      <c r="E13" s="34">
        <v>2284.8176688803219</v>
      </c>
      <c r="F13" s="34">
        <v>40</v>
      </c>
      <c r="G13" s="37">
        <v>91392.706755212872</v>
      </c>
    </row>
    <row r="14" spans="2:17" x14ac:dyDescent="0.3">
      <c r="B14" s="41">
        <v>6</v>
      </c>
      <c r="C14" s="219" t="s">
        <v>478</v>
      </c>
      <c r="D14" s="220"/>
      <c r="E14" s="34">
        <v>121010.14667882805</v>
      </c>
      <c r="F14" s="34">
        <v>1</v>
      </c>
      <c r="G14" s="37">
        <v>121010.14667882805</v>
      </c>
    </row>
    <row r="15" spans="2:17" x14ac:dyDescent="0.3">
      <c r="B15" s="41">
        <v>7</v>
      </c>
      <c r="C15" s="221" t="s">
        <v>479</v>
      </c>
      <c r="D15" s="220"/>
      <c r="E15" s="34">
        <v>34.417017674249003</v>
      </c>
      <c r="F15" s="34">
        <v>10</v>
      </c>
      <c r="G15" s="37">
        <v>344.17017674249001</v>
      </c>
    </row>
    <row r="16" spans="2:17" x14ac:dyDescent="0.3">
      <c r="B16" s="41">
        <v>8</v>
      </c>
      <c r="C16" s="219"/>
      <c r="D16" s="220"/>
      <c r="E16" s="34"/>
      <c r="F16" s="34"/>
      <c r="G16" s="37"/>
    </row>
    <row r="17" spans="2:7" x14ac:dyDescent="0.3">
      <c r="B17" s="41">
        <v>9</v>
      </c>
      <c r="C17" s="219"/>
      <c r="D17" s="220"/>
      <c r="E17" s="34"/>
      <c r="F17" s="34"/>
      <c r="G17" s="37"/>
    </row>
    <row r="18" spans="2:7" x14ac:dyDescent="0.3">
      <c r="B18" s="41">
        <v>10</v>
      </c>
      <c r="C18" s="219"/>
      <c r="D18" s="220"/>
      <c r="E18" s="34"/>
      <c r="F18" s="34"/>
      <c r="G18" s="37"/>
    </row>
    <row r="19" spans="2:7" x14ac:dyDescent="0.3">
      <c r="B19" s="41">
        <v>11</v>
      </c>
      <c r="C19" s="219"/>
      <c r="D19" s="220"/>
      <c r="E19" s="34"/>
      <c r="F19" s="34"/>
      <c r="G19" s="37"/>
    </row>
    <row r="20" spans="2:7" x14ac:dyDescent="0.3">
      <c r="B20" s="41">
        <v>12</v>
      </c>
      <c r="C20" s="219"/>
      <c r="D20" s="220"/>
      <c r="E20" s="34"/>
      <c r="F20" s="34"/>
      <c r="G20" s="37"/>
    </row>
    <row r="21" spans="2:7" x14ac:dyDescent="0.3">
      <c r="B21" s="41">
        <v>13</v>
      </c>
      <c r="C21" s="219"/>
      <c r="D21" s="220"/>
      <c r="E21" s="34"/>
      <c r="F21" s="34"/>
      <c r="G21" s="37"/>
    </row>
    <row r="22" spans="2:7" x14ac:dyDescent="0.3">
      <c r="B22" s="41">
        <v>14</v>
      </c>
      <c r="C22" s="219"/>
      <c r="D22" s="220"/>
      <c r="E22" s="34"/>
      <c r="F22" s="34"/>
      <c r="G22" s="37"/>
    </row>
    <row r="23" spans="2:7" ht="15" thickBot="1" x14ac:dyDescent="0.35">
      <c r="B23" s="42">
        <v>15</v>
      </c>
      <c r="C23" s="217"/>
      <c r="D23" s="218"/>
      <c r="E23" s="38"/>
      <c r="F23" s="38"/>
      <c r="G23" s="39"/>
    </row>
  </sheetData>
  <sheetProtection algorithmName="SHA-512" hashValue="Mp9s9mxUMA1lN89PTeGJfEyEAKdmQX/tDJTgZI180Y34gvqmfGjVx0QOwXsX1CqWRGS3mhP2yn+ALQvIk83K5A==" saltValue="9w9z8WqUUHfdNsGiKhY3cw==" spinCount="100000" sheet="1" objects="1" scenarios="1"/>
  <protectedRanges>
    <protectedRange sqref="C9:G23" name="Intervalo1"/>
  </protectedRanges>
  <mergeCells count="26">
    <mergeCell ref="C11:D11"/>
    <mergeCell ref="B2:C3"/>
    <mergeCell ref="D2:D3"/>
    <mergeCell ref="E2:F2"/>
    <mergeCell ref="E3:F3"/>
    <mergeCell ref="B4:C5"/>
    <mergeCell ref="D4:D5"/>
    <mergeCell ref="E4:F4"/>
    <mergeCell ref="E5:F5"/>
    <mergeCell ref="B6:C6"/>
    <mergeCell ref="E6:F6"/>
    <mergeCell ref="C8:D8"/>
    <mergeCell ref="C9:D9"/>
    <mergeCell ref="C10:D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</mergeCells>
  <conditionalFormatting sqref="D2">
    <cfRule type="containsBlanks" dxfId="5" priority="3">
      <formula>LEN(TRIM(D2))=0</formula>
    </cfRule>
  </conditionalFormatting>
  <conditionalFormatting sqref="D4">
    <cfRule type="containsBlanks" dxfId="4" priority="2">
      <formula>LEN(TRIM(D4))=0</formula>
    </cfRule>
  </conditionalFormatting>
  <conditionalFormatting sqref="D6">
    <cfRule type="containsBlanks" dxfId="3" priority="1">
      <formula>LEN(TRIM(D6))=0</formula>
    </cfRule>
  </conditionalFormatting>
  <conditionalFormatting sqref="G2:G6">
    <cfRule type="containsBlanks" dxfId="2" priority="4">
      <formula>LEN(TRIM(G2))=0</formula>
    </cfRule>
  </conditionalFormatting>
  <pageMargins left="0.51181102362204722" right="0.51181102362204722" top="0.78740157480314965" bottom="0.78740157480314965" header="0.31496062992125984" footer="0.31496062992125984"/>
  <pageSetup paperSize="9" scale="84" fitToHeight="0" orientation="landscape" r:id="rId1"/>
  <headerFooter>
    <oddFooter>&amp;L&amp;"-,Negrito" Confidencial&amp;C&amp;D&amp;RPágina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C7D22-04EB-4986-B51A-9116B08FEC32}">
  <sheetPr>
    <pageSetUpPr fitToPage="1"/>
  </sheetPr>
  <dimension ref="B1:N50"/>
  <sheetViews>
    <sheetView zoomScale="145" zoomScaleNormal="145" workbookViewId="0">
      <selection activeCell="E25" sqref="E25"/>
    </sheetView>
  </sheetViews>
  <sheetFormatPr defaultColWidth="8.88671875" defaultRowHeight="14.4" x14ac:dyDescent="0.3"/>
  <cols>
    <col min="1" max="1" width="2.5546875" style="3" customWidth="1"/>
    <col min="2" max="2" width="9" style="16" customWidth="1"/>
    <col min="3" max="3" width="20.44140625" style="16" bestFit="1" customWidth="1"/>
    <col min="4" max="4" width="15.5546875" style="16" bestFit="1" customWidth="1"/>
    <col min="5" max="5" width="26" style="16" bestFit="1" customWidth="1"/>
    <col min="6" max="6" width="26.6640625" customWidth="1"/>
    <col min="7" max="7" width="18.5546875" style="3" bestFit="1" customWidth="1"/>
    <col min="8" max="8" width="15" style="3" bestFit="1" customWidth="1"/>
    <col min="9" max="9" width="15.109375" style="3" bestFit="1" customWidth="1"/>
    <col min="10" max="11" width="17.44140625" style="3" bestFit="1" customWidth="1"/>
    <col min="12" max="16384" width="8.88671875" style="3"/>
  </cols>
  <sheetData>
    <row r="1" spans="2:14" ht="15" thickBot="1" x14ac:dyDescent="0.35">
      <c r="B1" s="1"/>
      <c r="C1" s="1"/>
      <c r="D1" s="3"/>
      <c r="E1" s="4"/>
      <c r="G1" s="5"/>
      <c r="H1" s="5"/>
      <c r="I1" s="5"/>
      <c r="J1" s="5"/>
      <c r="K1" s="5"/>
      <c r="M1" s="25"/>
      <c r="N1" s="2"/>
    </row>
    <row r="2" spans="2:14" x14ac:dyDescent="0.3">
      <c r="B2" s="167" t="s">
        <v>301</v>
      </c>
      <c r="C2" s="168"/>
      <c r="D2" s="168"/>
      <c r="E2" s="252" t="str">
        <f>Precificação!E2</f>
        <v>WEG EQUIPAMENTOS ELÉTRICOS S.A.</v>
      </c>
      <c r="F2" s="253"/>
      <c r="G2" s="166" t="s">
        <v>302</v>
      </c>
      <c r="H2" s="166"/>
      <c r="I2" s="243" t="str">
        <f>Precificação!G2</f>
        <v>07.175.725/0010-50</v>
      </c>
      <c r="J2" s="244"/>
      <c r="L2" s="25"/>
      <c r="M2" s="2"/>
    </row>
    <row r="3" spans="2:14" ht="15" thickBot="1" x14ac:dyDescent="0.35">
      <c r="B3" s="170"/>
      <c r="C3" s="171"/>
      <c r="D3" s="171"/>
      <c r="E3" s="254"/>
      <c r="F3" s="255"/>
      <c r="G3" s="163" t="s">
        <v>303</v>
      </c>
      <c r="H3" s="163"/>
      <c r="I3" s="245">
        <f>Precificação!G3</f>
        <v>255083939</v>
      </c>
      <c r="J3" s="246"/>
      <c r="L3" s="25"/>
      <c r="M3" s="2"/>
    </row>
    <row r="4" spans="2:14" ht="15" thickTop="1" x14ac:dyDescent="0.3">
      <c r="B4" s="175" t="s">
        <v>304</v>
      </c>
      <c r="C4" s="176"/>
      <c r="D4" s="176"/>
      <c r="E4" s="256" t="str">
        <f>Precificação!E4</f>
        <v>GEAN CARLO DALAGNOLLO</v>
      </c>
      <c r="F4" s="257"/>
      <c r="G4" s="162" t="s">
        <v>305</v>
      </c>
      <c r="H4" s="162"/>
      <c r="I4" s="247" t="str">
        <f>Precificação!G4</f>
        <v>710.331.909-00</v>
      </c>
      <c r="J4" s="248"/>
      <c r="L4" s="25"/>
      <c r="M4" s="2"/>
    </row>
    <row r="5" spans="2:14" ht="15" thickBot="1" x14ac:dyDescent="0.35">
      <c r="B5" s="170"/>
      <c r="C5" s="171"/>
      <c r="D5" s="171"/>
      <c r="E5" s="254"/>
      <c r="F5" s="255"/>
      <c r="G5" s="163" t="s">
        <v>306</v>
      </c>
      <c r="H5" s="163"/>
      <c r="I5" s="245" t="str">
        <f>Precificação!G5</f>
        <v>00001981648 SESP SC</v>
      </c>
      <c r="J5" s="246"/>
      <c r="L5" s="25"/>
      <c r="M5" s="2"/>
    </row>
    <row r="6" spans="2:14" ht="15.6" thickTop="1" thickBot="1" x14ac:dyDescent="0.35">
      <c r="B6" s="213" t="s">
        <v>307</v>
      </c>
      <c r="C6" s="214"/>
      <c r="D6" s="214"/>
      <c r="E6" s="241">
        <f>Precificação!E6</f>
        <v>45489</v>
      </c>
      <c r="F6" s="258"/>
      <c r="G6" s="156" t="s">
        <v>308</v>
      </c>
      <c r="H6" s="156"/>
      <c r="I6" s="241">
        <f>Precificação!G6</f>
        <v>45489</v>
      </c>
      <c r="J6" s="242"/>
      <c r="L6" s="25"/>
      <c r="M6" s="2"/>
    </row>
    <row r="7" spans="2:14" ht="15" thickBot="1" x14ac:dyDescent="0.35">
      <c r="B7" s="3"/>
      <c r="C7" s="3"/>
      <c r="D7" s="3"/>
      <c r="E7" s="3"/>
    </row>
    <row r="8" spans="2:14" s="1" customFormat="1" ht="18" customHeight="1" thickBot="1" x14ac:dyDescent="0.35">
      <c r="B8" s="207" t="s">
        <v>214</v>
      </c>
      <c r="C8" s="208"/>
      <c r="D8" s="208"/>
      <c r="E8" s="209"/>
    </row>
    <row r="9" spans="2:14" s="1" customFormat="1" ht="6" customHeight="1" x14ac:dyDescent="0.3">
      <c r="B9" s="22"/>
      <c r="C9" s="22"/>
    </row>
    <row r="10" spans="2:14" x14ac:dyDescent="0.3">
      <c r="B10" s="231" t="s">
        <v>201</v>
      </c>
      <c r="C10" s="231"/>
      <c r="D10" s="231"/>
      <c r="E10" s="112">
        <v>45444</v>
      </c>
      <c r="F10" s="3"/>
    </row>
    <row r="11" spans="2:14" x14ac:dyDescent="0.3">
      <c r="B11" s="231" t="s">
        <v>202</v>
      </c>
      <c r="C11" s="231"/>
      <c r="D11" s="231"/>
      <c r="E11" s="114">
        <v>6.5040000000000002E-3</v>
      </c>
      <c r="F11" s="3"/>
    </row>
    <row r="12" spans="2:14" x14ac:dyDescent="0.3">
      <c r="B12" s="231" t="s">
        <v>203</v>
      </c>
      <c r="C12" s="231"/>
      <c r="D12" s="231"/>
      <c r="E12" s="111">
        <v>0.05</v>
      </c>
      <c r="F12" s="3"/>
    </row>
    <row r="13" spans="2:14" ht="6.75" customHeight="1" thickBot="1" x14ac:dyDescent="0.35">
      <c r="B13" s="3"/>
      <c r="C13" s="3"/>
      <c r="D13" s="3"/>
      <c r="F13" s="3"/>
    </row>
    <row r="14" spans="2:14" ht="15" thickBot="1" x14ac:dyDescent="0.35">
      <c r="B14" s="207" t="s">
        <v>204</v>
      </c>
      <c r="C14" s="208"/>
      <c r="D14" s="208"/>
      <c r="E14" s="209"/>
      <c r="F14" s="3"/>
    </row>
    <row r="15" spans="2:14" ht="6.75" customHeight="1" x14ac:dyDescent="0.3">
      <c r="B15" s="22"/>
      <c r="C15" s="22"/>
      <c r="D15" s="3"/>
      <c r="F15" s="3"/>
    </row>
    <row r="16" spans="2:14" x14ac:dyDescent="0.3">
      <c r="B16" s="231" t="s">
        <v>205</v>
      </c>
      <c r="C16" s="231"/>
      <c r="D16" s="231"/>
      <c r="E16" s="97">
        <f>SUM(Eventos!H15,Eventos!H17:H20,Eventos!H22:H26,Eventos!H28:H31,Eventos!H33:H35,Eventos!H37:H39,Eventos!H44:H49,Eventos!H51:H55,Eventos!H57,Eventos!H59:H61,Eventos!H63:H66,Eventos!H68:H69,Eventos!H74:H83,Eventos!H85:H87,Eventos!H89:H101,Eventos!H103:H109,Eventos!H111:H114,Eventos!H119:H124,Eventos!H126,Eventos!H128:H135,Eventos!H137:H141,Eventos!H146:H147,Eventos!H149:H156,Eventos!H161:H168)</f>
        <v>4933022.610001348</v>
      </c>
      <c r="F16" s="3"/>
    </row>
    <row r="17" spans="2:7" ht="6.75" customHeight="1" thickBot="1" x14ac:dyDescent="0.35">
      <c r="B17" s="3"/>
      <c r="C17" s="3"/>
      <c r="D17" s="3"/>
      <c r="F17" s="3"/>
    </row>
    <row r="18" spans="2:7" ht="15" thickBot="1" x14ac:dyDescent="0.35">
      <c r="B18" s="207" t="s">
        <v>206</v>
      </c>
      <c r="C18" s="208"/>
      <c r="D18" s="208"/>
      <c r="E18" s="209"/>
      <c r="F18" s="3"/>
    </row>
    <row r="19" spans="2:7" ht="6.75" customHeight="1" x14ac:dyDescent="0.3">
      <c r="B19" s="22"/>
      <c r="C19" s="22"/>
      <c r="D19" s="3"/>
      <c r="F19" s="3"/>
    </row>
    <row r="20" spans="2:7" x14ac:dyDescent="0.3">
      <c r="B20" s="231" t="s">
        <v>207</v>
      </c>
      <c r="C20" s="231"/>
      <c r="D20" s="231"/>
      <c r="E20" s="19">
        <v>9.92569579231211E-3</v>
      </c>
      <c r="F20" s="3"/>
    </row>
    <row r="21" spans="2:7" x14ac:dyDescent="0.3">
      <c r="B21" s="231" t="s">
        <v>213</v>
      </c>
      <c r="C21" s="231"/>
      <c r="D21" s="231"/>
      <c r="E21" s="113">
        <f>E20*G45</f>
        <v>48316.97040107425</v>
      </c>
      <c r="F21" s="3"/>
    </row>
    <row r="22" spans="2:7" s="1" customFormat="1" ht="6" customHeight="1" thickBot="1" x14ac:dyDescent="0.35">
      <c r="B22" s="22"/>
      <c r="C22" s="22"/>
      <c r="D22" s="22"/>
      <c r="E22" s="23"/>
    </row>
    <row r="23" spans="2:7" s="1" customFormat="1" ht="18.600000000000001" thickBot="1" x14ac:dyDescent="0.35">
      <c r="B23" s="228" t="s">
        <v>208</v>
      </c>
      <c r="C23" s="229"/>
      <c r="D23" s="229"/>
      <c r="E23" s="230"/>
    </row>
    <row r="24" spans="2:7" s="1" customFormat="1" ht="6" customHeight="1" thickBot="1" x14ac:dyDescent="0.35">
      <c r="B24" s="117"/>
      <c r="C24" s="117"/>
      <c r="D24" s="117"/>
      <c r="E24" s="118"/>
    </row>
    <row r="25" spans="2:7" ht="18.600000000000001" thickBot="1" x14ac:dyDescent="0.35">
      <c r="B25" s="249" t="s">
        <v>211</v>
      </c>
      <c r="C25" s="250"/>
      <c r="D25" s="251"/>
      <c r="E25" s="126">
        <f>NPV(E11,F33:F45)+F32+G49</f>
        <v>4649999.9900000039</v>
      </c>
      <c r="F25" s="3"/>
    </row>
    <row r="26" spans="2:7" customFormat="1" ht="20.25" customHeight="1" x14ac:dyDescent="0.3">
      <c r="B26" s="227" t="s">
        <v>428</v>
      </c>
      <c r="C26" s="227"/>
      <c r="D26" s="227"/>
      <c r="E26" s="227"/>
    </row>
    <row r="27" spans="2:7" customFormat="1" ht="15" customHeight="1" thickBot="1" x14ac:dyDescent="0.35"/>
    <row r="28" spans="2:7" s="1" customFormat="1" ht="18" customHeight="1" thickBot="1" x14ac:dyDescent="0.35">
      <c r="B28" s="207" t="s">
        <v>425</v>
      </c>
      <c r="C28" s="208"/>
      <c r="D28" s="208"/>
      <c r="E28" s="208"/>
      <c r="F28" s="208"/>
      <c r="G28" s="209"/>
    </row>
    <row r="29" spans="2:7" s="1" customFormat="1" ht="6" customHeight="1" thickBot="1" x14ac:dyDescent="0.35">
      <c r="B29" s="22"/>
      <c r="C29" s="22"/>
      <c r="D29" s="22"/>
      <c r="E29" s="22"/>
      <c r="F29" s="22"/>
      <c r="G29" s="23"/>
    </row>
    <row r="30" spans="2:7" ht="15" thickBot="1" x14ac:dyDescent="0.35">
      <c r="B30" s="232" t="s">
        <v>423</v>
      </c>
      <c r="C30" s="233"/>
      <c r="D30" s="233"/>
      <c r="E30" s="233"/>
      <c r="F30" s="233"/>
      <c r="G30" s="234"/>
    </row>
    <row r="31" spans="2:7" s="1" customFormat="1" ht="48.75" customHeight="1" thickBot="1" x14ac:dyDescent="0.35">
      <c r="B31" s="120" t="s">
        <v>209</v>
      </c>
      <c r="C31" s="107" t="s">
        <v>465</v>
      </c>
      <c r="D31" s="108" t="s">
        <v>421</v>
      </c>
      <c r="E31" s="108" t="s">
        <v>424</v>
      </c>
      <c r="F31" s="115" t="s">
        <v>466</v>
      </c>
      <c r="G31" s="116" t="s">
        <v>210</v>
      </c>
    </row>
    <row r="32" spans="2:7" x14ac:dyDescent="0.3">
      <c r="B32" s="121">
        <v>0</v>
      </c>
      <c r="C32" s="119"/>
      <c r="D32" s="100"/>
      <c r="E32" s="100"/>
      <c r="F32" s="98">
        <f>Antecipacao*SUM(F33:F44)/(1-Antecipacao-Retencao_CAP)</f>
        <v>48316.97040107425</v>
      </c>
      <c r="G32" s="99">
        <f>F32</f>
        <v>48316.97040107425</v>
      </c>
    </row>
    <row r="33" spans="2:13" x14ac:dyDescent="0.3">
      <c r="B33" s="122">
        <v>1</v>
      </c>
      <c r="C33" s="101">
        <f>SUMIF(Eventos!E:E,B33,Eventos!H:H)</f>
        <v>2237.3426807993187</v>
      </c>
      <c r="D33" s="101">
        <f>Retencao_CAP*C33</f>
        <v>111.86713403996595</v>
      </c>
      <c r="E33" s="101">
        <f t="shared" ref="E33:E44" si="0">Antecipacao*C33</f>
        <v>22.207182832770094</v>
      </c>
      <c r="F33" s="97">
        <f>C33-D33-E33</f>
        <v>2103.2683639265824</v>
      </c>
      <c r="G33" s="95">
        <f t="shared" ref="G33:G45" si="1">G32+F33</f>
        <v>50420.238765000831</v>
      </c>
    </row>
    <row r="34" spans="2:13" x14ac:dyDescent="0.3">
      <c r="B34" s="122">
        <v>2</v>
      </c>
      <c r="C34" s="101">
        <f>SUMIF(Eventos!E:E,B34,Eventos!H:H)</f>
        <v>68193.015203915726</v>
      </c>
      <c r="D34" s="101">
        <f t="shared" ref="D34:D44" si="2">Retencao_CAP*C34</f>
        <v>3409.6507601957865</v>
      </c>
      <c r="E34" s="101">
        <f t="shared" si="0"/>
        <v>676.86312407458206</v>
      </c>
      <c r="F34" s="97">
        <f t="shared" ref="F34:F44" si="3">C34-D34-E34</f>
        <v>64106.501319645358</v>
      </c>
      <c r="G34" s="95">
        <f t="shared" si="1"/>
        <v>114526.74008464618</v>
      </c>
    </row>
    <row r="35" spans="2:13" x14ac:dyDescent="0.3">
      <c r="B35" s="122">
        <v>3</v>
      </c>
      <c r="C35" s="101">
        <f>SUMIF(Eventos!E:E,B35,Eventos!H:H)</f>
        <v>110376.80078948835</v>
      </c>
      <c r="D35" s="101">
        <f t="shared" si="2"/>
        <v>5518.8400394744176</v>
      </c>
      <c r="E35" s="101">
        <f t="shared" si="0"/>
        <v>1095.5665471650964</v>
      </c>
      <c r="F35" s="97">
        <f t="shared" si="3"/>
        <v>103762.39420284882</v>
      </c>
      <c r="G35" s="95">
        <f t="shared" si="1"/>
        <v>218289.13428749499</v>
      </c>
    </row>
    <row r="36" spans="2:13" x14ac:dyDescent="0.3">
      <c r="B36" s="122">
        <v>4</v>
      </c>
      <c r="C36" s="101">
        <f>SUMIF(Eventos!E:E,B36,Eventos!H:H)</f>
        <v>20206.560198824329</v>
      </c>
      <c r="D36" s="101">
        <f t="shared" si="2"/>
        <v>1010.3280099412165</v>
      </c>
      <c r="E36" s="101">
        <f t="shared" si="0"/>
        <v>200.56416954257199</v>
      </c>
      <c r="F36" s="97">
        <f t="shared" si="3"/>
        <v>18995.668019340541</v>
      </c>
      <c r="G36" s="95">
        <f t="shared" si="1"/>
        <v>237284.80230683554</v>
      </c>
    </row>
    <row r="37" spans="2:13" x14ac:dyDescent="0.3">
      <c r="B37" s="122">
        <v>5</v>
      </c>
      <c r="C37" s="101">
        <f>SUMIF(Eventos!E:E,B37,Eventos!H:H)</f>
        <v>188397.40896781473</v>
      </c>
      <c r="D37" s="101">
        <f t="shared" si="2"/>
        <v>9419.8704483907368</v>
      </c>
      <c r="E37" s="101">
        <f t="shared" si="0"/>
        <v>1869.9753694743424</v>
      </c>
      <c r="F37" s="97">
        <f t="shared" si="3"/>
        <v>177107.56314994962</v>
      </c>
      <c r="G37" s="95">
        <f t="shared" si="1"/>
        <v>414392.36545678519</v>
      </c>
    </row>
    <row r="38" spans="2:13" x14ac:dyDescent="0.3">
      <c r="B38" s="122">
        <v>6</v>
      </c>
      <c r="C38" s="101">
        <f>SUMIF(Eventos!E:E,B38,Eventos!H:H)</f>
        <v>139540.97485730541</v>
      </c>
      <c r="D38" s="101">
        <f t="shared" si="2"/>
        <v>6977.0487428652705</v>
      </c>
      <c r="E38" s="101">
        <f t="shared" si="0"/>
        <v>1385.0412669962861</v>
      </c>
      <c r="F38" s="97">
        <f t="shared" si="3"/>
        <v>131178.88484744384</v>
      </c>
      <c r="G38" s="95">
        <f t="shared" si="1"/>
        <v>545571.25030422909</v>
      </c>
    </row>
    <row r="39" spans="2:13" x14ac:dyDescent="0.3">
      <c r="B39" s="122">
        <v>7</v>
      </c>
      <c r="C39" s="101">
        <f>SUMIF(Eventos!E:E,B39,Eventos!H:H)</f>
        <v>97715.955469546752</v>
      </c>
      <c r="D39" s="101">
        <f t="shared" si="2"/>
        <v>4885.7977734773376</v>
      </c>
      <c r="E39" s="101">
        <f t="shared" si="0"/>
        <v>969.89884804583767</v>
      </c>
      <c r="F39" s="97">
        <f t="shared" si="3"/>
        <v>91860.258848023586</v>
      </c>
      <c r="G39" s="95">
        <f t="shared" si="1"/>
        <v>637431.50915225269</v>
      </c>
    </row>
    <row r="40" spans="2:13" x14ac:dyDescent="0.3">
      <c r="B40" s="122">
        <v>8</v>
      </c>
      <c r="C40" s="101">
        <f>SUMIF(Eventos!E:E,B40,Eventos!H:H)</f>
        <v>978314.81000145676</v>
      </c>
      <c r="D40" s="101">
        <f t="shared" si="2"/>
        <v>48915.740500072839</v>
      </c>
      <c r="E40" s="101">
        <f t="shared" si="0"/>
        <v>9710.4551931880815</v>
      </c>
      <c r="F40" s="97">
        <f t="shared" si="3"/>
        <v>919688.61430819589</v>
      </c>
      <c r="G40" s="95">
        <f t="shared" si="1"/>
        <v>1557120.1234604486</v>
      </c>
    </row>
    <row r="41" spans="2:13" x14ac:dyDescent="0.3">
      <c r="B41" s="122">
        <v>9</v>
      </c>
      <c r="C41" s="101">
        <f>SUMIF(Eventos!E:E,B41,Eventos!H:H)</f>
        <v>241952.82817607041</v>
      </c>
      <c r="D41" s="101">
        <f t="shared" si="2"/>
        <v>12097.641408803522</v>
      </c>
      <c r="E41" s="101">
        <f t="shared" si="0"/>
        <v>2401.5501685652371</v>
      </c>
      <c r="F41" s="97">
        <f t="shared" si="3"/>
        <v>227453.63659870165</v>
      </c>
      <c r="G41" s="95">
        <f t="shared" si="1"/>
        <v>1784573.7600591502</v>
      </c>
    </row>
    <row r="42" spans="2:13" x14ac:dyDescent="0.3">
      <c r="B42" s="122">
        <v>10</v>
      </c>
      <c r="C42" s="101">
        <f>SUMIF(Eventos!E:E,B42,Eventos!H:H)</f>
        <v>1736273.4590950399</v>
      </c>
      <c r="D42" s="101">
        <f t="shared" si="2"/>
        <v>86813.672954751994</v>
      </c>
      <c r="E42" s="101">
        <f t="shared" si="0"/>
        <v>17233.722167242831</v>
      </c>
      <c r="F42" s="97">
        <f t="shared" si="3"/>
        <v>1632226.063973045</v>
      </c>
      <c r="G42" s="95">
        <f t="shared" si="1"/>
        <v>3416799.8240321949</v>
      </c>
    </row>
    <row r="43" spans="2:13" x14ac:dyDescent="0.3">
      <c r="B43" s="122">
        <v>11</v>
      </c>
      <c r="C43" s="101">
        <f>SUMIF(Eventos!E:E,B43,Eventos!H:H)</f>
        <v>1224329.9692772585</v>
      </c>
      <c r="D43" s="101">
        <f t="shared" si="2"/>
        <v>61216.498463862925</v>
      </c>
      <c r="E43" s="101">
        <f t="shared" si="0"/>
        <v>12152.326824456899</v>
      </c>
      <c r="F43" s="97">
        <f t="shared" si="3"/>
        <v>1150961.1439889385</v>
      </c>
      <c r="G43" s="95">
        <f t="shared" si="1"/>
        <v>4567760.9680211339</v>
      </c>
    </row>
    <row r="44" spans="2:13" ht="15" thickBot="1" x14ac:dyDescent="0.35">
      <c r="B44" s="123">
        <v>12</v>
      </c>
      <c r="C44" s="104">
        <f>SUMIF(Eventos!E:E,B44,Eventos!H:H)</f>
        <v>60328.217992890306</v>
      </c>
      <c r="D44" s="104">
        <f t="shared" si="2"/>
        <v>3016.4108996445157</v>
      </c>
      <c r="E44" s="101">
        <f t="shared" si="0"/>
        <v>598.799539489719</v>
      </c>
      <c r="F44" s="105">
        <f t="shared" si="3"/>
        <v>56713.00755375607</v>
      </c>
      <c r="G44" s="96">
        <f t="shared" si="1"/>
        <v>4624473.9755748902</v>
      </c>
    </row>
    <row r="45" spans="2:13" ht="15" thickBot="1" x14ac:dyDescent="0.35">
      <c r="B45" s="238" t="s">
        <v>422</v>
      </c>
      <c r="C45" s="239"/>
      <c r="D45" s="239"/>
      <c r="E45" s="240"/>
      <c r="F45" s="103">
        <f>Retencao_CAP*SUM(F33:F44)/(1-Retencao_CAP-Antecipacao)</f>
        <v>243393.3671355205</v>
      </c>
      <c r="G45" s="102">
        <f t="shared" si="1"/>
        <v>4867867.3427104102</v>
      </c>
    </row>
    <row r="46" spans="2:13" customFormat="1" ht="11.25" customHeight="1" thickBot="1" x14ac:dyDescent="0.35">
      <c r="H46" s="3"/>
      <c r="I46" s="3"/>
      <c r="J46" s="3"/>
      <c r="K46" s="3"/>
      <c r="L46" s="3"/>
      <c r="M46" s="3"/>
    </row>
    <row r="47" spans="2:13" ht="15" thickBot="1" x14ac:dyDescent="0.35">
      <c r="B47" s="235" t="s">
        <v>447</v>
      </c>
      <c r="C47" s="236"/>
      <c r="D47" s="236"/>
      <c r="E47" s="236"/>
      <c r="F47" s="236"/>
      <c r="G47" s="237"/>
    </row>
    <row r="48" spans="2:13" ht="15" thickBot="1" x14ac:dyDescent="0.35">
      <c r="B48" s="120" t="s">
        <v>209</v>
      </c>
      <c r="C48" s="107" t="s">
        <v>465</v>
      </c>
      <c r="D48" s="108" t="s">
        <v>421</v>
      </c>
      <c r="E48" s="108" t="s">
        <v>424</v>
      </c>
      <c r="F48" s="109" t="s">
        <v>426</v>
      </c>
      <c r="G48" s="110" t="s">
        <v>210</v>
      </c>
      <c r="J48" s="94"/>
    </row>
    <row r="49" spans="2:7" ht="15" thickBot="1" x14ac:dyDescent="0.35">
      <c r="B49" s="124" t="s">
        <v>451</v>
      </c>
      <c r="C49" s="106" t="s">
        <v>427</v>
      </c>
      <c r="D49" s="106" t="s">
        <v>427</v>
      </c>
      <c r="E49" s="106" t="s">
        <v>427</v>
      </c>
      <c r="F49" s="125">
        <f>Eventos!H149+Eventos!H161</f>
        <v>8144.4084113670433</v>
      </c>
      <c r="G49" s="102">
        <f>SUM(Eventos!H149:H156,Eventos!H161:H168)</f>
        <v>65155.267290936332</v>
      </c>
    </row>
    <row r="50" spans="2:7" x14ac:dyDescent="0.3">
      <c r="B50" s="226" t="s">
        <v>448</v>
      </c>
      <c r="C50" s="226"/>
      <c r="D50" s="226"/>
      <c r="E50" s="226"/>
      <c r="F50" s="226"/>
      <c r="G50" s="226"/>
    </row>
  </sheetData>
  <sheetProtection algorithmName="SHA-512" hashValue="YP7kcFuK2BE54VfTbBnJkR2/kUprE8vElkGxL38cZchFCxrLp5aiqUl/J+DCrICOxhJ7ZvAdvqjLhCLtI/f5gQ==" saltValue="ozFzGTSbkodmP6PSLDjtbA==" spinCount="100000" sheet="1" objects="1" scenarios="1"/>
  <protectedRanges>
    <protectedRange sqref="E20" name="Intervalo1"/>
  </protectedRanges>
  <mergeCells count="33">
    <mergeCell ref="B25:D25"/>
    <mergeCell ref="G6:H6"/>
    <mergeCell ref="E2:F3"/>
    <mergeCell ref="E4:F5"/>
    <mergeCell ref="E6:F6"/>
    <mergeCell ref="B4:D5"/>
    <mergeCell ref="G4:H4"/>
    <mergeCell ref="G5:H5"/>
    <mergeCell ref="B2:D3"/>
    <mergeCell ref="G2:H2"/>
    <mergeCell ref="G3:H3"/>
    <mergeCell ref="B6:D6"/>
    <mergeCell ref="I6:J6"/>
    <mergeCell ref="I2:J2"/>
    <mergeCell ref="I3:J3"/>
    <mergeCell ref="I4:J4"/>
    <mergeCell ref="I5:J5"/>
    <mergeCell ref="B50:G50"/>
    <mergeCell ref="B8:E8"/>
    <mergeCell ref="B26:E26"/>
    <mergeCell ref="B14:E14"/>
    <mergeCell ref="B18:E18"/>
    <mergeCell ref="B23:E23"/>
    <mergeCell ref="B10:D10"/>
    <mergeCell ref="B11:D11"/>
    <mergeCell ref="B12:D12"/>
    <mergeCell ref="B16:D16"/>
    <mergeCell ref="B20:D20"/>
    <mergeCell ref="B21:D21"/>
    <mergeCell ref="B30:G30"/>
    <mergeCell ref="B47:G47"/>
    <mergeCell ref="B28:G28"/>
    <mergeCell ref="B45:E45"/>
  </mergeCells>
  <conditionalFormatting sqref="E2 I2:I6 E4 E6">
    <cfRule type="containsBlanks" dxfId="1" priority="3">
      <formula>LEN(TRIM(E2))=0</formula>
    </cfRule>
  </conditionalFormatting>
  <conditionalFormatting sqref="E20">
    <cfRule type="containsBlanks" dxfId="0" priority="1">
      <formula>LEN(TRIM(E20))=0</formula>
    </cfRule>
  </conditionalFormatting>
  <dataValidations count="1">
    <dataValidation type="decimal" allowBlank="1" showInputMessage="1" showErrorMessage="1" sqref="E20" xr:uid="{B7CEF812-FB30-4644-BB75-4BFE24E159F8}">
      <formula1>0</formula1>
      <formula2>0.1</formula2>
    </dataValidation>
  </dataValidations>
  <pageMargins left="0.51181102362204722" right="0.51181102362204722" top="0.78740157480314965" bottom="0.78740157480314965" header="0.31496062992125984" footer="0.31496062992125984"/>
  <pageSetup paperSize="9" scale="66" orientation="landscape" r:id="rId1"/>
  <headerFooter>
    <oddFooter>&amp;L&amp;"-,Negrito" Confidencial&amp;C&amp;D&amp;RPágina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680734-E999-4F04-887B-476C8CDAA5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5EEEE7-EF91-46B8-8AF4-5133E8023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4ffbd57-9f42-4482-983c-f7b67da8d403"/>
    <ds:schemaRef ds:uri="9b46ddd4-b276-4c9a-a34b-4a3c2c6f98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158201a-9c91-4077-8c8c-35afb0b2b6e2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Instruções</vt:lpstr>
      <vt:lpstr>Precificação</vt:lpstr>
      <vt:lpstr>Eventos</vt:lpstr>
      <vt:lpstr>Sobressalentes recomendados</vt:lpstr>
      <vt:lpstr>Totalizadora</vt:lpstr>
      <vt:lpstr>Antecipacao</vt:lpstr>
      <vt:lpstr>Retencao_CAP</vt:lpstr>
    </vt:vector>
  </TitlesOfParts>
  <Company>CEMIG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c059058</dc:creator>
  <cp:lastModifiedBy>Francisco Doehl Burmann</cp:lastModifiedBy>
  <cp:lastPrinted>2024-07-18T11:16:33Z</cp:lastPrinted>
  <dcterms:created xsi:type="dcterms:W3CDTF">2024-03-01T13:41:56Z</dcterms:created>
  <dcterms:modified xsi:type="dcterms:W3CDTF">2024-07-18T11:16:35Z</dcterms:modified>
</cp:coreProperties>
</file>